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Отчеты\2026\"/>
    </mc:Choice>
  </mc:AlternateContent>
  <xr:revisionPtr revIDLastSave="0" documentId="8_{3DC17A05-C1BB-45FC-81F4-C4C7446E29BE}" xr6:coauthVersionLast="47" xr6:coauthVersionMax="47" xr10:uidLastSave="{00000000-0000-0000-0000-000000000000}"/>
  <bookViews>
    <workbookView xWindow="-120" yWindow="-120" windowWidth="29040" windowHeight="15720" firstSheet="2" activeTab="9" xr2:uid="{00000000-000D-0000-FFFF-FFFF00000000}"/>
  </bookViews>
  <sheets>
    <sheet name="Отчет по смете" sheetId="58" r:id="rId1"/>
    <sheet name="Сбор членских взносов" sheetId="59" r:id="rId2"/>
    <sheet name="Июль2025" sheetId="60" r:id="rId3"/>
    <sheet name="Август2025" sheetId="61" r:id="rId4"/>
    <sheet name="Сентябрь2025" sheetId="62" r:id="rId5"/>
    <sheet name="Октябрь2025" sheetId="63" r:id="rId6"/>
    <sheet name="Ноябрь2025" sheetId="64" r:id="rId7"/>
    <sheet name="Декабрь2025" sheetId="65" r:id="rId8"/>
    <sheet name="Январь2026" sheetId="66" r:id="rId9"/>
    <sheet name="Февраль2026" sheetId="67" r:id="rId10"/>
  </sheets>
  <definedNames>
    <definedName name="_xlnm._FilterDatabase" localSheetId="1" hidden="1">'Сбор членских взносов'!$A$2:$C$2</definedName>
    <definedName name="_xlnm.Print_Area" localSheetId="0">'Отчет по смете'!$A$1:$B$35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59" l="1"/>
  <c r="B108" i="59" s="1"/>
  <c r="E68" i="59"/>
  <c r="E113" i="59" s="1"/>
  <c r="E32" i="59"/>
  <c r="E17" i="59"/>
  <c r="C5" i="58"/>
  <c r="J35" i="58"/>
  <c r="K32" i="58"/>
  <c r="K30" i="58"/>
  <c r="K29" i="58"/>
  <c r="K28" i="58"/>
  <c r="K27" i="58"/>
  <c r="K26" i="58"/>
  <c r="K25" i="58"/>
  <c r="K24" i="58"/>
  <c r="K23" i="58"/>
  <c r="C23" i="58" s="1"/>
  <c r="K22" i="58"/>
  <c r="K21" i="58"/>
  <c r="K20" i="58"/>
  <c r="K19" i="58"/>
  <c r="C19" i="58" s="1"/>
  <c r="K18" i="58"/>
  <c r="C18" i="58" s="1"/>
  <c r="K17" i="58"/>
  <c r="C17" i="58" s="1"/>
  <c r="K16" i="58"/>
  <c r="K15" i="58"/>
  <c r="K14" i="58"/>
  <c r="K12" i="58"/>
  <c r="K11" i="58"/>
  <c r="K10" i="58"/>
  <c r="K9" i="58"/>
  <c r="K8" i="58"/>
  <c r="K7" i="58"/>
  <c r="K5" i="58"/>
  <c r="C32" i="58"/>
  <c r="C30" i="58"/>
  <c r="C29" i="58"/>
  <c r="C28" i="58"/>
  <c r="C27" i="58"/>
  <c r="C26" i="58"/>
  <c r="C25" i="58"/>
  <c r="C24" i="58"/>
  <c r="C22" i="58"/>
  <c r="C21" i="58"/>
  <c r="C20" i="58"/>
  <c r="C16" i="58"/>
  <c r="C15" i="58"/>
  <c r="C14" i="58"/>
  <c r="C12" i="58"/>
  <c r="C11" i="58"/>
  <c r="C10" i="58"/>
  <c r="C9" i="58"/>
  <c r="C8" i="58"/>
  <c r="C7" i="58"/>
  <c r="K4" i="58"/>
  <c r="B73" i="67"/>
  <c r="K35" i="58" s="1"/>
  <c r="C35" i="58" s="1"/>
  <c r="I71" i="67"/>
  <c r="H71" i="67"/>
  <c r="G71" i="67"/>
  <c r="F71" i="67"/>
  <c r="E71" i="67"/>
  <c r="D71" i="67"/>
  <c r="B68" i="67"/>
  <c r="B66" i="67"/>
  <c r="K31" i="58" s="1"/>
  <c r="C31" i="58" s="1"/>
  <c r="C64" i="67"/>
  <c r="B64" i="67"/>
  <c r="C61" i="67"/>
  <c r="B61" i="67" s="1"/>
  <c r="B59" i="67"/>
  <c r="C56" i="67"/>
  <c r="B56" i="67" s="1"/>
  <c r="B53" i="67"/>
  <c r="C50" i="67"/>
  <c r="B50" i="67"/>
  <c r="C47" i="67"/>
  <c r="B47" i="67"/>
  <c r="B45" i="67"/>
  <c r="B43" i="67"/>
  <c r="C40" i="67"/>
  <c r="B40" i="67" s="1"/>
  <c r="B38" i="67"/>
  <c r="B36" i="67"/>
  <c r="B34" i="67"/>
  <c r="B31" i="67"/>
  <c r="B28" i="67"/>
  <c r="B25" i="67"/>
  <c r="C22" i="67"/>
  <c r="B22" i="67"/>
  <c r="B20" i="67"/>
  <c r="K13" i="58" s="1"/>
  <c r="C13" i="58" s="1"/>
  <c r="C19" i="67"/>
  <c r="B19" i="67"/>
  <c r="B16" i="67"/>
  <c r="C15" i="67"/>
  <c r="B15" i="67"/>
  <c r="C13" i="67"/>
  <c r="C71" i="67" s="1"/>
  <c r="B13" i="67"/>
  <c r="B11" i="67"/>
  <c r="B9" i="67"/>
  <c r="B7" i="67"/>
  <c r="K6" i="58" s="1"/>
  <c r="C6" i="58" s="1"/>
  <c r="B5" i="67"/>
  <c r="B4" i="67"/>
  <c r="C4" i="58"/>
  <c r="D68" i="59"/>
  <c r="D17" i="59"/>
  <c r="B17" i="59" s="1"/>
  <c r="J10" i="58"/>
  <c r="J9" i="58"/>
  <c r="J8" i="58"/>
  <c r="J7" i="58"/>
  <c r="J4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2" i="58"/>
  <c r="J11" i="58"/>
  <c r="B73" i="66"/>
  <c r="I71" i="66"/>
  <c r="H71" i="66"/>
  <c r="G71" i="66"/>
  <c r="F71" i="66"/>
  <c r="E71" i="66"/>
  <c r="D71" i="66"/>
  <c r="B68" i="66"/>
  <c r="B66" i="66"/>
  <c r="C64" i="66"/>
  <c r="B64" i="66"/>
  <c r="C61" i="66"/>
  <c r="B61" i="66" s="1"/>
  <c r="B59" i="66"/>
  <c r="C56" i="66"/>
  <c r="B56" i="66"/>
  <c r="B53" i="66"/>
  <c r="C50" i="66"/>
  <c r="B50" i="66"/>
  <c r="C47" i="66"/>
  <c r="B47" i="66" s="1"/>
  <c r="B45" i="66"/>
  <c r="B43" i="66"/>
  <c r="C40" i="66"/>
  <c r="B40" i="66"/>
  <c r="B38" i="66"/>
  <c r="B36" i="66"/>
  <c r="B34" i="66"/>
  <c r="B31" i="66"/>
  <c r="B28" i="66"/>
  <c r="B25" i="66"/>
  <c r="C22" i="66"/>
  <c r="B22" i="66"/>
  <c r="B20" i="66"/>
  <c r="C19" i="66"/>
  <c r="B19" i="66"/>
  <c r="B16" i="66"/>
  <c r="C15" i="66"/>
  <c r="B15" i="66" s="1"/>
  <c r="C13" i="66"/>
  <c r="C71" i="66" s="1"/>
  <c r="B13" i="66"/>
  <c r="B11" i="66"/>
  <c r="B9" i="66"/>
  <c r="B7" i="66"/>
  <c r="J6" i="58" s="1"/>
  <c r="B5" i="66"/>
  <c r="J5" i="58" s="1"/>
  <c r="B4" i="66"/>
  <c r="B44" i="58"/>
  <c r="D47" i="59"/>
  <c r="B47" i="59" s="1"/>
  <c r="I31" i="58"/>
  <c r="I30" i="58"/>
  <c r="I29" i="58"/>
  <c r="I28" i="58"/>
  <c r="I27" i="58"/>
  <c r="I26" i="58"/>
  <c r="I25" i="58"/>
  <c r="I24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6" i="58"/>
  <c r="I5" i="58"/>
  <c r="I4" i="58"/>
  <c r="B68" i="59"/>
  <c r="B73" i="65"/>
  <c r="I35" i="58" s="1"/>
  <c r="I71" i="65"/>
  <c r="H71" i="65"/>
  <c r="G71" i="65"/>
  <c r="F71" i="65"/>
  <c r="E71" i="65"/>
  <c r="D71" i="65"/>
  <c r="B68" i="65"/>
  <c r="I32" i="58" s="1"/>
  <c r="B66" i="65"/>
  <c r="C64" i="65"/>
  <c r="B64" i="65"/>
  <c r="C61" i="65"/>
  <c r="B61" i="65"/>
  <c r="B59" i="65"/>
  <c r="C56" i="65"/>
  <c r="B56" i="65"/>
  <c r="B53" i="65"/>
  <c r="C50" i="65"/>
  <c r="B50" i="65"/>
  <c r="C47" i="65"/>
  <c r="B47" i="65"/>
  <c r="B45" i="65"/>
  <c r="I23" i="58" s="1"/>
  <c r="B43" i="65"/>
  <c r="C40" i="65"/>
  <c r="B40" i="65" s="1"/>
  <c r="B38" i="65"/>
  <c r="B36" i="65"/>
  <c r="B34" i="65"/>
  <c r="B31" i="65"/>
  <c r="B28" i="65"/>
  <c r="B25" i="65"/>
  <c r="C22" i="65"/>
  <c r="B22" i="65" s="1"/>
  <c r="B20" i="65"/>
  <c r="C19" i="65"/>
  <c r="B19" i="65"/>
  <c r="B16" i="65"/>
  <c r="C15" i="65"/>
  <c r="B15" i="65" s="1"/>
  <c r="C13" i="65"/>
  <c r="C71" i="65" s="1"/>
  <c r="B11" i="65"/>
  <c r="B9" i="65"/>
  <c r="I7" i="58" s="1"/>
  <c r="B7" i="65"/>
  <c r="B5" i="65"/>
  <c r="B4" i="65"/>
  <c r="B4" i="64"/>
  <c r="H4" i="58" s="1"/>
  <c r="B73" i="64"/>
  <c r="H35" i="58" s="1"/>
  <c r="I71" i="64"/>
  <c r="H71" i="64"/>
  <c r="G71" i="64"/>
  <c r="F71" i="64"/>
  <c r="E71" i="64"/>
  <c r="D71" i="64"/>
  <c r="B68" i="64"/>
  <c r="H32" i="58" s="1"/>
  <c r="B66" i="64"/>
  <c r="H31" i="58" s="1"/>
  <c r="C64" i="64"/>
  <c r="B64" i="64"/>
  <c r="H30" i="58" s="1"/>
  <c r="C61" i="64"/>
  <c r="B61" i="64" s="1"/>
  <c r="H29" i="58" s="1"/>
  <c r="B59" i="64"/>
  <c r="H28" i="58" s="1"/>
  <c r="C56" i="64"/>
  <c r="B56" i="64" s="1"/>
  <c r="H27" i="58" s="1"/>
  <c r="B53" i="64"/>
  <c r="H26" i="58" s="1"/>
  <c r="C50" i="64"/>
  <c r="B50" i="64"/>
  <c r="H25" i="58" s="1"/>
  <c r="C47" i="64"/>
  <c r="B47" i="64" s="1"/>
  <c r="H24" i="58" s="1"/>
  <c r="C45" i="64"/>
  <c r="B45" i="64" s="1"/>
  <c r="H23" i="58" s="1"/>
  <c r="B43" i="64"/>
  <c r="H22" i="58" s="1"/>
  <c r="C40" i="64"/>
  <c r="B40" i="64" s="1"/>
  <c r="H21" i="58" s="1"/>
  <c r="B38" i="64"/>
  <c r="H20" i="58" s="1"/>
  <c r="B36" i="64"/>
  <c r="H19" i="58" s="1"/>
  <c r="B34" i="64"/>
  <c r="H18" i="58" s="1"/>
  <c r="B31" i="64"/>
  <c r="H17" i="58" s="1"/>
  <c r="B28" i="64"/>
  <c r="H16" i="58" s="1"/>
  <c r="B25" i="64"/>
  <c r="H15" i="58" s="1"/>
  <c r="C22" i="64"/>
  <c r="B22" i="64"/>
  <c r="H14" i="58" s="1"/>
  <c r="B20" i="64"/>
  <c r="H13" i="58" s="1"/>
  <c r="C19" i="64"/>
  <c r="B19" i="64" s="1"/>
  <c r="H12" i="58" s="1"/>
  <c r="B16" i="64"/>
  <c r="H11" i="58" s="1"/>
  <c r="C15" i="64"/>
  <c r="B15" i="64"/>
  <c r="H10" i="58" s="1"/>
  <c r="C13" i="64"/>
  <c r="C71" i="64" s="1"/>
  <c r="B11" i="64"/>
  <c r="H8" i="58" s="1"/>
  <c r="B9" i="64"/>
  <c r="H7" i="58" s="1"/>
  <c r="B7" i="64"/>
  <c r="H6" i="58" s="1"/>
  <c r="B5" i="64"/>
  <c r="H5" i="58" s="1"/>
  <c r="F113" i="59"/>
  <c r="D116" i="59" s="1"/>
  <c r="D117" i="59" s="1"/>
  <c r="E73" i="63"/>
  <c r="B73" i="63" s="1"/>
  <c r="G35" i="58" s="1"/>
  <c r="H73" i="61"/>
  <c r="L73" i="61" s="1"/>
  <c r="D33" i="59"/>
  <c r="B33" i="59" s="1"/>
  <c r="L72" i="61"/>
  <c r="D32" i="59"/>
  <c r="B61" i="59"/>
  <c r="D118" i="59"/>
  <c r="B32" i="59"/>
  <c r="B5" i="63"/>
  <c r="G5" i="58" s="1"/>
  <c r="G4" i="58"/>
  <c r="B73" i="62"/>
  <c r="F35" i="58" s="1"/>
  <c r="I71" i="63"/>
  <c r="H71" i="63"/>
  <c r="G71" i="63"/>
  <c r="F71" i="63"/>
  <c r="E71" i="63"/>
  <c r="D71" i="63"/>
  <c r="B68" i="63"/>
  <c r="G32" i="58" s="1"/>
  <c r="B66" i="63"/>
  <c r="G31" i="58" s="1"/>
  <c r="C64" i="63"/>
  <c r="B64" i="63"/>
  <c r="G30" i="58" s="1"/>
  <c r="C61" i="63"/>
  <c r="B61" i="63" s="1"/>
  <c r="G29" i="58" s="1"/>
  <c r="B59" i="63"/>
  <c r="G28" i="58" s="1"/>
  <c r="C56" i="63"/>
  <c r="B56" i="63" s="1"/>
  <c r="G27" i="58" s="1"/>
  <c r="B53" i="63"/>
  <c r="G26" i="58" s="1"/>
  <c r="C50" i="63"/>
  <c r="B50" i="63" s="1"/>
  <c r="G25" i="58" s="1"/>
  <c r="C47" i="63"/>
  <c r="B47" i="63"/>
  <c r="G24" i="58" s="1"/>
  <c r="C45" i="63"/>
  <c r="B45" i="63" s="1"/>
  <c r="G23" i="58" s="1"/>
  <c r="B43" i="63"/>
  <c r="G22" i="58" s="1"/>
  <c r="C40" i="63"/>
  <c r="B38" i="63"/>
  <c r="G20" i="58" s="1"/>
  <c r="B36" i="63"/>
  <c r="G19" i="58" s="1"/>
  <c r="B34" i="63"/>
  <c r="G18" i="58" s="1"/>
  <c r="B31" i="63"/>
  <c r="G17" i="58" s="1"/>
  <c r="B28" i="63"/>
  <c r="G16" i="58" s="1"/>
  <c r="B25" i="63"/>
  <c r="G15" i="58" s="1"/>
  <c r="C22" i="63"/>
  <c r="B22" i="63" s="1"/>
  <c r="G14" i="58" s="1"/>
  <c r="B20" i="63"/>
  <c r="G13" i="58" s="1"/>
  <c r="C19" i="63"/>
  <c r="B19" i="63" s="1"/>
  <c r="G12" i="58" s="1"/>
  <c r="B16" i="63"/>
  <c r="G11" i="58" s="1"/>
  <c r="C15" i="63"/>
  <c r="B15" i="63"/>
  <c r="G10" i="58" s="1"/>
  <c r="C13" i="63"/>
  <c r="B13" i="63" s="1"/>
  <c r="G9" i="58" s="1"/>
  <c r="B11" i="63"/>
  <c r="G8" i="58" s="1"/>
  <c r="B9" i="63"/>
  <c r="G7" i="58" s="1"/>
  <c r="B7" i="63"/>
  <c r="G6" i="58" s="1"/>
  <c r="C4" i="63"/>
  <c r="I71" i="60"/>
  <c r="H71" i="60"/>
  <c r="I71" i="62"/>
  <c r="H71" i="62"/>
  <c r="G71" i="62"/>
  <c r="F71" i="62"/>
  <c r="E71" i="62"/>
  <c r="D71" i="62"/>
  <c r="I71" i="61"/>
  <c r="H71" i="61"/>
  <c r="G71" i="61"/>
  <c r="F71" i="61"/>
  <c r="E71" i="61"/>
  <c r="D71" i="61"/>
  <c r="F4" i="58"/>
  <c r="B68" i="62"/>
  <c r="F32" i="58" s="1"/>
  <c r="B66" i="62"/>
  <c r="F31" i="58" s="1"/>
  <c r="C64" i="62"/>
  <c r="B64" i="62" s="1"/>
  <c r="F30" i="58" s="1"/>
  <c r="C61" i="62"/>
  <c r="B61" i="62" s="1"/>
  <c r="F29" i="58" s="1"/>
  <c r="B59" i="62"/>
  <c r="F28" i="58" s="1"/>
  <c r="C56" i="62"/>
  <c r="B56" i="62" s="1"/>
  <c r="F27" i="58" s="1"/>
  <c r="C53" i="62"/>
  <c r="B53" i="62" s="1"/>
  <c r="F26" i="58" s="1"/>
  <c r="C50" i="62"/>
  <c r="B50" i="62" s="1"/>
  <c r="F25" i="58" s="1"/>
  <c r="C47" i="62"/>
  <c r="B47" i="62" s="1"/>
  <c r="F24" i="58" s="1"/>
  <c r="C45" i="62"/>
  <c r="B45" i="62" s="1"/>
  <c r="F23" i="58" s="1"/>
  <c r="B43" i="62"/>
  <c r="F22" i="58" s="1"/>
  <c r="C40" i="62"/>
  <c r="B40" i="62" s="1"/>
  <c r="F21" i="58" s="1"/>
  <c r="C38" i="62"/>
  <c r="B38" i="62" s="1"/>
  <c r="F20" i="58" s="1"/>
  <c r="C36" i="62"/>
  <c r="B36" i="62" s="1"/>
  <c r="F19" i="58" s="1"/>
  <c r="B34" i="62"/>
  <c r="F18" i="58" s="1"/>
  <c r="B31" i="62"/>
  <c r="F17" i="58" s="1"/>
  <c r="C28" i="62"/>
  <c r="B28" i="62" s="1"/>
  <c r="F16" i="58" s="1"/>
  <c r="B25" i="62"/>
  <c r="F15" i="58" s="1"/>
  <c r="C22" i="62"/>
  <c r="B22" i="62" s="1"/>
  <c r="F14" i="58" s="1"/>
  <c r="B20" i="62"/>
  <c r="F13" i="58" s="1"/>
  <c r="C19" i="62"/>
  <c r="B19" i="62" s="1"/>
  <c r="F12" i="58" s="1"/>
  <c r="B16" i="62"/>
  <c r="F11" i="58" s="1"/>
  <c r="C15" i="62"/>
  <c r="B15" i="62" s="1"/>
  <c r="F10" i="58" s="1"/>
  <c r="C13" i="62"/>
  <c r="B13" i="62" s="1"/>
  <c r="F9" i="58" s="1"/>
  <c r="B11" i="62"/>
  <c r="F8" i="58" s="1"/>
  <c r="B9" i="62"/>
  <c r="F7" i="58" s="1"/>
  <c r="B7" i="62"/>
  <c r="F6" i="58" s="1"/>
  <c r="B5" i="62"/>
  <c r="F5" i="58" s="1"/>
  <c r="C4" i="62"/>
  <c r="E4" i="58"/>
  <c r="D4" i="58"/>
  <c r="B40" i="58"/>
  <c r="B39" i="58"/>
  <c r="B73" i="60"/>
  <c r="C20" i="61"/>
  <c r="B20" i="61" s="1"/>
  <c r="E13" i="58" s="1"/>
  <c r="D16" i="60"/>
  <c r="B76" i="60"/>
  <c r="E6" i="58"/>
  <c r="D35" i="58"/>
  <c r="C16" i="60"/>
  <c r="B68" i="61"/>
  <c r="E32" i="58" s="1"/>
  <c r="B66" i="61"/>
  <c r="E31" i="58" s="1"/>
  <c r="C64" i="61"/>
  <c r="B64" i="61" s="1"/>
  <c r="E30" i="58" s="1"/>
  <c r="C61" i="61"/>
  <c r="B61" i="61" s="1"/>
  <c r="E29" i="58" s="1"/>
  <c r="B59" i="61"/>
  <c r="E28" i="58" s="1"/>
  <c r="C56" i="61"/>
  <c r="B56" i="61"/>
  <c r="E27" i="58" s="1"/>
  <c r="C53" i="61"/>
  <c r="B53" i="61"/>
  <c r="E26" i="58" s="1"/>
  <c r="C50" i="61"/>
  <c r="B50" i="61" s="1"/>
  <c r="E25" i="58" s="1"/>
  <c r="C47" i="61"/>
  <c r="B47" i="61" s="1"/>
  <c r="E24" i="58" s="1"/>
  <c r="C45" i="61"/>
  <c r="B45" i="61" s="1"/>
  <c r="E23" i="58" s="1"/>
  <c r="B43" i="61"/>
  <c r="E22" i="58" s="1"/>
  <c r="C40" i="61"/>
  <c r="B40" i="61" s="1"/>
  <c r="E21" i="58" s="1"/>
  <c r="C38" i="61"/>
  <c r="B38" i="61" s="1"/>
  <c r="E20" i="58" s="1"/>
  <c r="C36" i="61"/>
  <c r="B36" i="61" s="1"/>
  <c r="E19" i="58" s="1"/>
  <c r="B34" i="61"/>
  <c r="E18" i="58" s="1"/>
  <c r="C31" i="61"/>
  <c r="B31" i="61" s="1"/>
  <c r="E17" i="58" s="1"/>
  <c r="C28" i="61"/>
  <c r="B28" i="61" s="1"/>
  <c r="E16" i="58" s="1"/>
  <c r="B25" i="61"/>
  <c r="E15" i="58" s="1"/>
  <c r="C22" i="61"/>
  <c r="B22" i="61"/>
  <c r="E14" i="58" s="1"/>
  <c r="C19" i="61"/>
  <c r="B16" i="61"/>
  <c r="E11" i="58" s="1"/>
  <c r="C15" i="61"/>
  <c r="B15" i="61" s="1"/>
  <c r="E10" i="58" s="1"/>
  <c r="C13" i="61"/>
  <c r="B13" i="61" s="1"/>
  <c r="E9" i="58" s="1"/>
  <c r="B11" i="61"/>
  <c r="E8" i="58" s="1"/>
  <c r="B9" i="61"/>
  <c r="E7" i="58" s="1"/>
  <c r="B7" i="61"/>
  <c r="B5" i="61"/>
  <c r="E5" i="58" s="1"/>
  <c r="C4" i="61"/>
  <c r="C33" i="58" l="1"/>
  <c r="K33" i="58"/>
  <c r="B71" i="67"/>
  <c r="B113" i="59"/>
  <c r="J33" i="58"/>
  <c r="B71" i="66"/>
  <c r="B13" i="65"/>
  <c r="B71" i="65" s="1"/>
  <c r="B46" i="58"/>
  <c r="B13" i="64"/>
  <c r="H9" i="58" s="1"/>
  <c r="B71" i="64"/>
  <c r="D113" i="59"/>
  <c r="B73" i="61"/>
  <c r="C71" i="62"/>
  <c r="C71" i="61"/>
  <c r="B40" i="63"/>
  <c r="G21" i="58" s="1"/>
  <c r="C71" i="63"/>
  <c r="E12" i="58"/>
  <c r="B19" i="61"/>
  <c r="B71" i="61" s="1"/>
  <c r="E35" i="58"/>
  <c r="B71" i="62"/>
  <c r="D25" i="60"/>
  <c r="D71" i="60" s="1"/>
  <c r="G16" i="60"/>
  <c r="G71" i="60" s="1"/>
  <c r="C59" i="60"/>
  <c r="F16" i="60"/>
  <c r="F71" i="60" s="1"/>
  <c r="E16" i="60"/>
  <c r="E71" i="60" s="1"/>
  <c r="B71" i="63" l="1"/>
  <c r="C22" i="60"/>
  <c r="B77" i="60" l="1"/>
  <c r="B80" i="60" s="1"/>
  <c r="C64" i="60" l="1"/>
  <c r="B64" i="60" s="1"/>
  <c r="C66" i="60"/>
  <c r="B66" i="60" s="1"/>
  <c r="C68" i="60"/>
  <c r="B68" i="60" s="1"/>
  <c r="C61" i="60"/>
  <c r="B61" i="60" s="1"/>
  <c r="B59" i="60"/>
  <c r="D28" i="58" s="1"/>
  <c r="C56" i="60"/>
  <c r="B56" i="60" s="1"/>
  <c r="C53" i="60"/>
  <c r="B53" i="60" s="1"/>
  <c r="C50" i="60"/>
  <c r="B50" i="60" s="1"/>
  <c r="C47" i="60"/>
  <c r="B47" i="60" s="1"/>
  <c r="C45" i="60"/>
  <c r="B45" i="60" s="1"/>
  <c r="D23" i="58" s="1"/>
  <c r="C43" i="60"/>
  <c r="B43" i="60" s="1"/>
  <c r="D22" i="58" s="1"/>
  <c r="C40" i="60"/>
  <c r="B40" i="60" s="1"/>
  <c r="C38" i="60"/>
  <c r="B38" i="60" s="1"/>
  <c r="C36" i="60"/>
  <c r="B36" i="60" s="1"/>
  <c r="B34" i="60"/>
  <c r="D18" i="58" s="1"/>
  <c r="C31" i="60"/>
  <c r="B31" i="60" s="1"/>
  <c r="C28" i="60"/>
  <c r="B28" i="60" s="1"/>
  <c r="B25" i="60"/>
  <c r="D15" i="58" s="1"/>
  <c r="B22" i="60"/>
  <c r="B20" i="60"/>
  <c r="C19" i="60"/>
  <c r="B19" i="60" s="1"/>
  <c r="D12" i="58" s="1"/>
  <c r="B16" i="60"/>
  <c r="D11" i="58" s="1"/>
  <c r="C15" i="60"/>
  <c r="B15" i="60" s="1"/>
  <c r="D10" i="58" s="1"/>
  <c r="C13" i="60"/>
  <c r="B13" i="60" s="1"/>
  <c r="D9" i="58" s="1"/>
  <c r="B11" i="60"/>
  <c r="D8" i="58" s="1"/>
  <c r="B9" i="60"/>
  <c r="B7" i="60"/>
  <c r="D6" i="58" s="1"/>
  <c r="B5" i="60"/>
  <c r="D5" i="58" s="1"/>
  <c r="C4" i="60"/>
  <c r="E33" i="58"/>
  <c r="F33" i="58"/>
  <c r="G33" i="58"/>
  <c r="H33" i="58"/>
  <c r="I33" i="58"/>
  <c r="B33" i="58"/>
  <c r="C71" i="60" l="1"/>
  <c r="D13" i="58"/>
  <c r="D25" i="58"/>
  <c r="D26" i="58"/>
  <c r="D27" i="58"/>
  <c r="D20" i="58"/>
  <c r="D21" i="58"/>
  <c r="D29" i="58"/>
  <c r="D14" i="58"/>
  <c r="D32" i="58"/>
  <c r="D17" i="58"/>
  <c r="D19" i="58"/>
  <c r="D31" i="58"/>
  <c r="D16" i="58"/>
  <c r="D24" i="58"/>
  <c r="D30" i="58"/>
  <c r="D7" i="58"/>
  <c r="B71" i="60"/>
  <c r="B74" i="60" s="1"/>
  <c r="B74" i="61" l="1"/>
  <c r="B74" i="62" s="1"/>
  <c r="D36" i="58"/>
  <c r="D33" i="58"/>
  <c r="B74" i="63" l="1"/>
  <c r="E36" i="58"/>
  <c r="F36" i="58"/>
  <c r="G36" i="58" l="1"/>
  <c r="B74" i="64"/>
  <c r="H36" i="58" l="1"/>
  <c r="B74" i="65"/>
  <c r="I36" i="58" l="1"/>
  <c r="B74" i="66"/>
  <c r="J36" i="58" l="1"/>
  <c r="B74" i="67"/>
  <c r="K36" i="58" s="1"/>
</calcChain>
</file>

<file path=xl/sharedStrings.xml><?xml version="1.0" encoding="utf-8"?>
<sst xmlns="http://schemas.openxmlformats.org/spreadsheetml/2006/main" count="688" uniqueCount="110">
  <si>
    <t>Вывоз мусора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</si>
  <si>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</si>
  <si>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</si>
  <si>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</si>
  <si>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</si>
  <si>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</si>
  <si>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</si>
  <si>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</si>
  <si>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</si>
  <si>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</si>
  <si>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</si>
  <si>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</si>
  <si>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</si>
  <si>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</si>
  <si>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</si>
  <si>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</si>
  <si>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</si>
  <si>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</si>
  <si>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</si>
  <si>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</si>
  <si>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Налог на земли общего пользования</t>
  </si>
  <si>
    <t xml:space="preserve">Ремонт ворот на углу прилесной улицы и 4 переулка 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</si>
  <si>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</si>
  <si>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Аудит электрического хозяйства, составление проекта, выполнение условий Калугаэнерго</t>
  </si>
  <si>
    <t xml:space="preserve">Расходы </t>
  </si>
  <si>
    <t>Итого расходы</t>
  </si>
  <si>
    <t>ЗП Завхоза</t>
  </si>
  <si>
    <t>Наведение порядка на участке №99 для удобства проведения собраний членов СНТ</t>
  </si>
  <si>
    <t>Расходы на банковские услуги (р/с, комиссия банка). Ежемесячная плата за ведение расчетного счета 450 руб./мес.  х 12 мес. 5 400 руб.</t>
  </si>
  <si>
    <t>План</t>
  </si>
  <si>
    <t>Факт накопительно</t>
  </si>
  <si>
    <t>Факт июль</t>
  </si>
  <si>
    <t>Факт август</t>
  </si>
  <si>
    <t>Факт сентябрь</t>
  </si>
  <si>
    <t>Факт октябрь</t>
  </si>
  <si>
    <t>Факт ноябрь</t>
  </si>
  <si>
    <t>Факт декабрь</t>
  </si>
  <si>
    <t>Итого членские взносы собрано</t>
  </si>
  <si>
    <t>Номер учатска</t>
  </si>
  <si>
    <t>Оплаченная сумма</t>
  </si>
  <si>
    <t>Дата оплаты</t>
  </si>
  <si>
    <t>сумма</t>
  </si>
  <si>
    <t>Дата платежа</t>
  </si>
  <si>
    <t xml:space="preserve">Дата платежа </t>
  </si>
  <si>
    <t>Назначение платежа</t>
  </si>
  <si>
    <t>Назначение платежв</t>
  </si>
  <si>
    <t>Факт</t>
  </si>
  <si>
    <t>19-20</t>
  </si>
  <si>
    <t>Долг перед налоговой на 26.07.2025</t>
  </si>
  <si>
    <t>Долг Перед КСК на 26.07.2025</t>
  </si>
  <si>
    <t>Долг перед КРЭО на 26.07.2025</t>
  </si>
  <si>
    <t>итого</t>
  </si>
  <si>
    <t xml:space="preserve">Остаток на расчетном счете </t>
  </si>
  <si>
    <t>Итого членские взносы за месяц собрано</t>
  </si>
  <si>
    <t>Ошибочно отправлены в Форабанк списана комиссия 106 руб.</t>
  </si>
  <si>
    <t>ИД взыск д.с. в пользу УФК по Калужской области (Жуковское РОСП УФССП России по Калужской области л/с 05371843190) по ПостСнАрОбрВз №29301156738967 от 15.08.2025 выд. Жуковское РОпо и/п/делу 56490/25/40030-ИП</t>
  </si>
  <si>
    <t>Исполнительно производство по иску КРЭО от 19.05.2025</t>
  </si>
  <si>
    <t>Обеспечительный плате ОТК</t>
  </si>
  <si>
    <t xml:space="preserve">Отчет по смете НОГ СНТ "Приволье" </t>
  </si>
  <si>
    <t>Налоги</t>
  </si>
  <si>
    <t>92A</t>
  </si>
  <si>
    <t>Услуги электросвязи ОТК</t>
  </si>
  <si>
    <t xml:space="preserve">Оплата электроэнергии  </t>
  </si>
  <si>
    <t>Доход от размещения денежных средств на депозите</t>
  </si>
  <si>
    <t>Взыскание штрафов и пений ОСФР за Лимонова</t>
  </si>
  <si>
    <t>Оплат доступа в Интернет ОТК</t>
  </si>
  <si>
    <t>Подача отчетности в налоговую за Лимонова (2 квартал 2025)</t>
  </si>
  <si>
    <t>Задолженность перед Фора банком</t>
  </si>
  <si>
    <t>Задолженность перед Фора банком за Лимонова</t>
  </si>
  <si>
    <t>Задолженность от старого руководства</t>
  </si>
  <si>
    <t>Взыскание ОФСР за неоплату отчислений на зарплату Лимонова</t>
  </si>
  <si>
    <t>Оплачена электроэнергия</t>
  </si>
  <si>
    <t>Долг за электроэнергию</t>
  </si>
  <si>
    <t>Задолженность по членским взносам к взысканию</t>
  </si>
  <si>
    <t>Задолженность по электроэнергии к взысканию</t>
  </si>
  <si>
    <t>Долг по членским взносам</t>
  </si>
  <si>
    <t>Оплата 1С или другой программы</t>
  </si>
  <si>
    <t>отчет по смете НОГ СНТ "Приволье" июль 2025</t>
  </si>
  <si>
    <t>отчет по смете НОГ СНТ "Приволье" август 2025</t>
  </si>
  <si>
    <t>отчет по смете НОГ СНТ "Приволье" сентябрь 2025</t>
  </si>
  <si>
    <t>отчет по смете НОГ СНТ "Приволье" октябрь 2025</t>
  </si>
  <si>
    <t xml:space="preserve">Оплат доступа в Интернет ОТК </t>
  </si>
  <si>
    <t>отчет по смете НОГ СНТ "Приволье" ноябрь 2025</t>
  </si>
  <si>
    <t>Видеорегистратор для видеокамер по чеку</t>
  </si>
  <si>
    <t>Роутер Микротик для интернета в  сторожку по чеку</t>
  </si>
  <si>
    <t>картриджи для принтера по чеку</t>
  </si>
  <si>
    <t>Навесные замки по чеку</t>
  </si>
  <si>
    <t>Нотариальное оформление председателя по чеку</t>
  </si>
  <si>
    <t xml:space="preserve">Нотариальное оформление доверенности по чеку </t>
  </si>
  <si>
    <t>дубликаты ключей по чеку</t>
  </si>
  <si>
    <t>сим карта оплата наличными</t>
  </si>
  <si>
    <t>ремонт ворот исполнитель Сахаров А.Н.</t>
  </si>
  <si>
    <t>Оплата запчастей для общественной пиле (шина и цепь) по чеку</t>
  </si>
  <si>
    <t>Объединение фонарей и замена 2-х перегоревших исполнитель Егор Сергеевич П.</t>
  </si>
  <si>
    <t>Замена фонаря и подключение 3-х исполнитель Егор Сергеевич П.</t>
  </si>
  <si>
    <t>Продувка системы водоснабжения осенью (оплата наличными)</t>
  </si>
  <si>
    <t>КамАЗ с щебнем оплата наличными</t>
  </si>
  <si>
    <t>разбразывание щебня исполнитель Махмуд Сабурович Н.</t>
  </si>
  <si>
    <t xml:space="preserve">Оплата работ по подключению видеокамер и интернета исполнитель Михаил Алексеевич Н. </t>
  </si>
  <si>
    <t>Оплата РКО и закрытия счета в Фора банке оплата наличными по чеку</t>
  </si>
  <si>
    <t>отчет по смете НОГ СНТ "Приволье" декабрь 2025</t>
  </si>
  <si>
    <t>Задолженность по членским взносам к получению</t>
  </si>
  <si>
    <t>Штраф налоговой ОСФР</t>
  </si>
  <si>
    <t>Оплата за оформление Завхоза из-за непредоставление информации</t>
  </si>
  <si>
    <t>Настройка интернета</t>
  </si>
  <si>
    <t>отчет по смете НОГ СНТ "Приволье" январь 2026</t>
  </si>
  <si>
    <t>Факт январь</t>
  </si>
  <si>
    <t>Списание излишне выплаченных процентов по договору 8608825391.00 от 27.11.2025г.</t>
  </si>
  <si>
    <t>отчет по смете НОГ СНТ "Приволье" февраль 2026</t>
  </si>
  <si>
    <t>Факт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</si>
</sst>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[$-F800]dddd\,\ mmmm\ dd\,\ yyyy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1" fillId="3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1" fillId="0" borderId="1" xfId="0" applyNumberFormat="1" applyFont="1" applyBorder="1" applyAlignment="1">
      <alignment vertical="center"/>
    </xf>
    <xf numFmtId="4" fontId="0" fillId="0" borderId="0" xfId="0" applyNumberFormat="1"/>
    <xf numFmtId="1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" fontId="1" fillId="0" borderId="1" xfId="0" applyNumberFormat="1" applyFont="1" applyBorder="1"/>
    <xf numFmtId="4" fontId="0" fillId="0" borderId="1" xfId="0" applyNumberFormat="1" applyBorder="1"/>
    <xf numFmtId="0" fontId="6" fillId="0" borderId="0" xfId="0" applyFont="1"/>
    <xf numFmtId="0" fontId="1" fillId="0" borderId="2" xfId="0" applyFont="1" applyBorder="1"/>
    <xf numFmtId="4" fontId="1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zoomScaleNormal="100" workbookViewId="0">
      <selection activeCell="C34" sqref="C34"/>
    </sheetView>
  </sheetViews>
  <sheetFormatPr defaultRowHeight="15" x14ac:dyDescent="0.25"/>
  <cols>
    <col min="1" max="1" width="71.7109375" style="1" bestFit="1" customWidth="1"/>
    <col min="2" max="2" width="11.85546875" style="57" bestFit="1" customWidth="1"/>
    <col min="3" max="3" width="15.7109375" customWidth="1"/>
    <col min="4" max="4" width="11.5703125" customWidth="1"/>
    <col min="5" max="5" width="13" customWidth="1"/>
    <col min="6" max="7" width="13.140625" customWidth="1"/>
    <col min="8" max="8" width="11.85546875" customWidth="1"/>
    <col min="9" max="9" width="13.140625" customWidth="1"/>
    <col min="10" max="10" width="11.7109375" customWidth="1"/>
    <col min="11" max="11" width="11.85546875" customWidth="1"/>
  </cols>
  <sheetData>
    <row r="1" spans="1:11" ht="15.75" x14ac:dyDescent="0.25">
      <c r="A1" s="2"/>
      <c r="B1" s="49"/>
    </row>
    <row r="2" spans="1:11" ht="35.25" customHeight="1" x14ac:dyDescent="0.25">
      <c r="A2" s="46" t="s">
        <v>58</v>
      </c>
      <c r="B2" s="7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106</v>
      </c>
      <c r="K2" s="11" t="s">
        <v>109</v>
      </c>
    </row>
    <row r="3" spans="1:11" ht="15.75" x14ac:dyDescent="0.25">
      <c r="A3" s="3" t="s">
        <v>24</v>
      </c>
      <c r="B3" s="4"/>
      <c r="C3" s="10"/>
      <c r="D3" s="10"/>
      <c r="E3" s="10"/>
      <c r="F3" s="10"/>
      <c r="G3" s="10"/>
      <c r="H3" s="10"/>
      <c r="I3" s="10"/>
      <c r="J3" s="10"/>
      <c r="K3" s="10"/>
    </row>
    <row r="4" spans="1:11" ht="15.75" x14ac:dyDescent="0.25">
      <c r="A4" s="5" t="s">
        <v>10</v>
      </c>
      <c r="B4" s="50">
        <v>0</v>
      </c>
      <c r="C4" s="42">
        <f t="shared" ref="C4" si="0">SUM(D4:J4)</f>
        <v>0</v>
      </c>
      <c r="D4" s="12">
        <f>Июль2025!B4</f>
        <v>0</v>
      </c>
      <c r="E4" s="12">
        <f>Август2025!B4</f>
        <v>0</v>
      </c>
      <c r="F4" s="12">
        <f>Сентябрь2025!B4</f>
        <v>0</v>
      </c>
      <c r="G4" s="12">
        <f>Октябрь2025!B4</f>
        <v>0</v>
      </c>
      <c r="H4" s="12">
        <f>Ноябрь2025!B4</f>
        <v>0</v>
      </c>
      <c r="I4" s="12">
        <f>Декабрь2025!B4</f>
        <v>0</v>
      </c>
      <c r="J4" s="12">
        <f>Январь2026!B4</f>
        <v>0</v>
      </c>
      <c r="K4" s="12">
        <f>Февраль2026!B4</f>
        <v>0</v>
      </c>
    </row>
    <row r="5" spans="1:11" ht="15.75" x14ac:dyDescent="0.25">
      <c r="A5" s="5" t="s">
        <v>11</v>
      </c>
      <c r="B5" s="50">
        <v>107756</v>
      </c>
      <c r="C5" s="42">
        <f>SUM(D5:K5)</f>
        <v>29440</v>
      </c>
      <c r="D5" s="12">
        <f>Июль2025!B5</f>
        <v>2100</v>
      </c>
      <c r="E5" s="12">
        <f>Август2025!B5</f>
        <v>0</v>
      </c>
      <c r="F5" s="12">
        <f>Сентябрь2025!B5</f>
        <v>2415</v>
      </c>
      <c r="G5" s="12">
        <f>Октябрь2025!B5</f>
        <v>12315</v>
      </c>
      <c r="H5" s="12">
        <f>Ноябрь2025!B5</f>
        <v>2415</v>
      </c>
      <c r="I5" s="12">
        <f>Декабрь2025!B5</f>
        <v>2415</v>
      </c>
      <c r="J5" s="12">
        <f>Январь2026!B5</f>
        <v>3715</v>
      </c>
      <c r="K5" s="12">
        <f>Февраль2026!B5</f>
        <v>4065</v>
      </c>
    </row>
    <row r="6" spans="1:11" ht="15.75" x14ac:dyDescent="0.25">
      <c r="A6" s="5" t="s">
        <v>26</v>
      </c>
      <c r="B6" s="50">
        <v>78000</v>
      </c>
      <c r="C6" s="42">
        <f t="shared" ref="C6:C32" si="1">SUM(D6:K6)</f>
        <v>51180</v>
      </c>
      <c r="D6" s="12">
        <f>Июль2025!B7</f>
        <v>6500</v>
      </c>
      <c r="E6" s="12">
        <f>Август2025!C7</f>
        <v>6500</v>
      </c>
      <c r="F6" s="12">
        <f>Сентябрь2025!B7</f>
        <v>6500</v>
      </c>
      <c r="G6" s="12">
        <f>Октябрь2025!B7</f>
        <v>6500</v>
      </c>
      <c r="H6" s="12">
        <f>Ноябрь2025!B7</f>
        <v>6500</v>
      </c>
      <c r="I6" s="12">
        <f>Декабрь2025!B7</f>
        <v>6500</v>
      </c>
      <c r="J6" s="12">
        <f>Январь2026!B7</f>
        <v>6090</v>
      </c>
      <c r="K6" s="12">
        <f>Февраль2026!B7</f>
        <v>6090</v>
      </c>
    </row>
    <row r="7" spans="1:11" ht="15.75" x14ac:dyDescent="0.25">
      <c r="A7" s="5" t="s">
        <v>59</v>
      </c>
      <c r="B7" s="50">
        <v>25000</v>
      </c>
      <c r="C7" s="42">
        <f t="shared" si="1"/>
        <v>46656.11</v>
      </c>
      <c r="D7" s="12">
        <f>Июль2025!B9</f>
        <v>34551.11</v>
      </c>
      <c r="E7" s="12">
        <f>Август2025!B9</f>
        <v>0</v>
      </c>
      <c r="F7" s="12">
        <f>Сентябрь2025!B9</f>
        <v>0</v>
      </c>
      <c r="G7" s="12">
        <f>Октябрь2025!B9</f>
        <v>0</v>
      </c>
      <c r="H7" s="12">
        <f>Ноябрь2025!B9</f>
        <v>0</v>
      </c>
      <c r="I7" s="12">
        <f>Декабрь2025!B9</f>
        <v>12105</v>
      </c>
      <c r="J7" s="12">
        <f>Январь2026!B9</f>
        <v>0</v>
      </c>
      <c r="K7" s="12">
        <f>Февраль2026!B9</f>
        <v>0</v>
      </c>
    </row>
    <row r="8" spans="1:11" ht="31.5" x14ac:dyDescent="0.25">
      <c r="A8" s="5" t="s">
        <v>28</v>
      </c>
      <c r="B8" s="50">
        <v>5400</v>
      </c>
      <c r="C8" s="42">
        <f t="shared" si="1"/>
        <v>106</v>
      </c>
      <c r="D8" s="12">
        <f>Июль2025!B11</f>
        <v>106</v>
      </c>
      <c r="E8" s="12">
        <f>Август2025!B11</f>
        <v>0</v>
      </c>
      <c r="F8" s="12">
        <f>Сентябрь2025!B11</f>
        <v>0</v>
      </c>
      <c r="G8" s="12">
        <f>Октябрь2025!B11</f>
        <v>0</v>
      </c>
      <c r="H8" s="12">
        <f>Ноябрь2025!B11</f>
        <v>0</v>
      </c>
      <c r="I8" s="12">
        <f>Декабрь2025!B11</f>
        <v>0</v>
      </c>
      <c r="J8" s="12">
        <f>Январь2026!B11</f>
        <v>0</v>
      </c>
      <c r="K8" s="12">
        <f>Февраль2026!B11</f>
        <v>0</v>
      </c>
    </row>
    <row r="9" spans="1:11" ht="15.75" x14ac:dyDescent="0.25">
      <c r="A9" s="5" t="s">
        <v>76</v>
      </c>
      <c r="B9" s="50">
        <v>15000</v>
      </c>
      <c r="C9" s="42">
        <f t="shared" si="1"/>
        <v>0</v>
      </c>
      <c r="D9" s="12">
        <f>Июль2025!B13</f>
        <v>0</v>
      </c>
      <c r="E9" s="12">
        <f>Август2025!B13</f>
        <v>0</v>
      </c>
      <c r="F9" s="12">
        <f>Сентябрь2025!B13</f>
        <v>0</v>
      </c>
      <c r="G9" s="12">
        <f>Октябрь2025!B13</f>
        <v>0</v>
      </c>
      <c r="H9" s="12">
        <f>Ноябрь2025!B13</f>
        <v>0</v>
      </c>
      <c r="I9" s="12">
        <f>Декабрь2025!B13</f>
        <v>0</v>
      </c>
      <c r="J9" s="12">
        <f>Январь2026!B13</f>
        <v>0</v>
      </c>
      <c r="K9" s="12">
        <f>Февраль2026!B13</f>
        <v>0</v>
      </c>
    </row>
    <row r="10" spans="1:11" ht="15.75" x14ac:dyDescent="0.25">
      <c r="A10" s="5" t="s">
        <v>1</v>
      </c>
      <c r="B10" s="50">
        <v>0</v>
      </c>
      <c r="C10" s="42">
        <f t="shared" si="1"/>
        <v>0</v>
      </c>
      <c r="D10" s="12">
        <f>Июль2025!B15</f>
        <v>0</v>
      </c>
      <c r="E10" s="12">
        <f>Август2025!B15</f>
        <v>0</v>
      </c>
      <c r="F10" s="12">
        <f>Сентябрь2025!B15</f>
        <v>0</v>
      </c>
      <c r="G10" s="12">
        <f>Октябрь2025!B15</f>
        <v>0</v>
      </c>
      <c r="H10" s="12">
        <f>Ноябрь2025!B15</f>
        <v>0</v>
      </c>
      <c r="I10" s="12">
        <f>Декабрь2025!B15</f>
        <v>0</v>
      </c>
      <c r="J10" s="12">
        <f>Январь2026!B15</f>
        <v>0</v>
      </c>
      <c r="K10" s="12">
        <f>Февраль2026!B15</f>
        <v>0</v>
      </c>
    </row>
    <row r="11" spans="1:11" ht="47.25" x14ac:dyDescent="0.25">
      <c r="A11" s="5" t="s">
        <v>12</v>
      </c>
      <c r="B11" s="50">
        <v>10000</v>
      </c>
      <c r="C11" s="42">
        <f t="shared" si="1"/>
        <v>15932.45</v>
      </c>
      <c r="D11" s="12">
        <f>Июль2025!B16</f>
        <v>15932.45</v>
      </c>
      <c r="E11" s="12">
        <f>Август2025!B16</f>
        <v>0</v>
      </c>
      <c r="F11" s="12">
        <f>Сентябрь2025!B16</f>
        <v>0</v>
      </c>
      <c r="G11" s="12">
        <f>Октябрь2025!B16</f>
        <v>0</v>
      </c>
      <c r="H11" s="12">
        <f>Ноябрь2025!B16</f>
        <v>0</v>
      </c>
      <c r="I11" s="12">
        <f>Декабрь2025!B16</f>
        <v>0</v>
      </c>
      <c r="J11" s="12">
        <f>Январь2026!C16</f>
        <v>0</v>
      </c>
      <c r="K11" s="12">
        <f>Февраль2026!B16</f>
        <v>0</v>
      </c>
    </row>
    <row r="12" spans="1:11" ht="15.75" x14ac:dyDescent="0.25">
      <c r="A12" s="5" t="s">
        <v>4</v>
      </c>
      <c r="B12" s="50">
        <v>0</v>
      </c>
      <c r="C12" s="42">
        <f t="shared" si="1"/>
        <v>0</v>
      </c>
      <c r="D12" s="12">
        <f>Июль2025!B19</f>
        <v>0</v>
      </c>
      <c r="E12" s="12">
        <f>Август2025!B15</f>
        <v>0</v>
      </c>
      <c r="F12" s="12">
        <f>Сентябрь2025!B19</f>
        <v>0</v>
      </c>
      <c r="G12" s="12">
        <f>Октябрь2025!B19</f>
        <v>0</v>
      </c>
      <c r="H12" s="12">
        <f>Ноябрь2025!B19</f>
        <v>0</v>
      </c>
      <c r="I12" s="12">
        <f>Декабрь2025!B19</f>
        <v>0</v>
      </c>
      <c r="J12" s="12">
        <f>Январь2026!C19</f>
        <v>0</v>
      </c>
      <c r="K12" s="12">
        <f>Февраль2026!B19</f>
        <v>0</v>
      </c>
    </row>
    <row r="13" spans="1:11" ht="15.75" x14ac:dyDescent="0.25">
      <c r="A13" s="5" t="s">
        <v>62</v>
      </c>
      <c r="B13" s="50">
        <v>140000</v>
      </c>
      <c r="C13" s="42">
        <f t="shared" si="1"/>
        <v>148807.22000000003</v>
      </c>
      <c r="D13" s="12">
        <f>Июль2025!B20</f>
        <v>12613.25</v>
      </c>
      <c r="E13" s="12">
        <f>Август2025!B20</f>
        <v>17793.5</v>
      </c>
      <c r="F13" s="12">
        <f>Сентябрь2025!B20</f>
        <v>16499.599999999999</v>
      </c>
      <c r="G13" s="12">
        <f>Октябрь2025!B20</f>
        <v>16619.95</v>
      </c>
      <c r="H13" s="12">
        <f>Ноябрь2025!B20</f>
        <v>15161.6</v>
      </c>
      <c r="I13" s="12">
        <f>Декабрь2025!B20</f>
        <v>15161.6</v>
      </c>
      <c r="J13" s="12">
        <f>Январь2026!C20</f>
        <v>17178.240000000002</v>
      </c>
      <c r="K13" s="12">
        <f>Февраль2026!B20</f>
        <v>37779.480000000003</v>
      </c>
    </row>
    <row r="14" spans="1:11" ht="31.5" x14ac:dyDescent="0.25">
      <c r="A14" s="5" t="s">
        <v>23</v>
      </c>
      <c r="B14" s="50">
        <v>50000</v>
      </c>
      <c r="C14" s="42">
        <f t="shared" si="1"/>
        <v>0</v>
      </c>
      <c r="D14" s="12">
        <f>Июль2025!B22</f>
        <v>0</v>
      </c>
      <c r="E14" s="12">
        <f>Август2025!B22</f>
        <v>0</v>
      </c>
      <c r="F14" s="12">
        <f>Сентябрь2025!B22</f>
        <v>0</v>
      </c>
      <c r="G14" s="12">
        <f>Октябрь2025!B22</f>
        <v>0</v>
      </c>
      <c r="H14" s="12">
        <f>Ноябрь2025!B22</f>
        <v>0</v>
      </c>
      <c r="I14" s="12">
        <f>Декабрь2025!B22</f>
        <v>0</v>
      </c>
      <c r="J14" s="12">
        <f>Январь2026!C22</f>
        <v>0</v>
      </c>
      <c r="K14" s="12">
        <f>Февраль2026!B22</f>
        <v>0</v>
      </c>
    </row>
    <row r="15" spans="1:11" ht="31.5" x14ac:dyDescent="0.25">
      <c r="A15" s="5" t="s">
        <v>17</v>
      </c>
      <c r="B15" s="50">
        <v>5000</v>
      </c>
      <c r="C15" s="42">
        <f t="shared" si="1"/>
        <v>15253</v>
      </c>
      <c r="D15" s="12">
        <f>Июль2025!B25</f>
        <v>15253</v>
      </c>
      <c r="E15" s="12">
        <f>Август2025!B25</f>
        <v>0</v>
      </c>
      <c r="F15" s="12">
        <f>Сентябрь2025!B25</f>
        <v>0</v>
      </c>
      <c r="G15" s="12">
        <f>Октябрь2025!B25</f>
        <v>0</v>
      </c>
      <c r="H15" s="12">
        <f>Ноябрь2025!B25</f>
        <v>0</v>
      </c>
      <c r="I15" s="12">
        <f>Декабрь2025!B25</f>
        <v>0</v>
      </c>
      <c r="J15" s="12">
        <f>Январь2026!C25</f>
        <v>0</v>
      </c>
      <c r="K15" s="12">
        <f>Февраль2026!B25</f>
        <v>0</v>
      </c>
    </row>
    <row r="16" spans="1:11" ht="15.75" x14ac:dyDescent="0.25">
      <c r="A16" s="5" t="s">
        <v>13</v>
      </c>
      <c r="B16" s="50">
        <v>20000</v>
      </c>
      <c r="C16" s="42">
        <f t="shared" si="1"/>
        <v>44000.25</v>
      </c>
      <c r="D16" s="12">
        <f>Июль2025!B28</f>
        <v>0</v>
      </c>
      <c r="E16" s="12">
        <f>Август2025!B28</f>
        <v>0</v>
      </c>
      <c r="F16" s="12">
        <f>Сентябрь2025!B28</f>
        <v>0</v>
      </c>
      <c r="G16" s="12">
        <f>Октябрь2025!B28</f>
        <v>44000.25</v>
      </c>
      <c r="H16" s="12">
        <f>Ноябрь2025!B28</f>
        <v>0</v>
      </c>
      <c r="I16" s="12">
        <f>Декабрь2025!B28</f>
        <v>0</v>
      </c>
      <c r="J16" s="12">
        <f>Январь2026!C28</f>
        <v>0</v>
      </c>
      <c r="K16" s="12">
        <f>Февраль2026!B28</f>
        <v>0</v>
      </c>
    </row>
    <row r="17" spans="1:11" ht="15.75" x14ac:dyDescent="0.25">
      <c r="A17" s="5" t="s">
        <v>3</v>
      </c>
      <c r="B17" s="50">
        <v>5000</v>
      </c>
      <c r="C17" s="42">
        <f t="shared" si="1"/>
        <v>24882.53</v>
      </c>
      <c r="D17" s="12">
        <f>Июль2025!B31</f>
        <v>0</v>
      </c>
      <c r="E17" s="12">
        <f>Август2025!B31</f>
        <v>1000</v>
      </c>
      <c r="F17" s="12">
        <f>Сентябрь2025!B31</f>
        <v>256</v>
      </c>
      <c r="G17" s="12">
        <f>Октябрь2025!B31</f>
        <v>1000</v>
      </c>
      <c r="H17" s="12">
        <f>Ноябрь2025!B31</f>
        <v>16531.53</v>
      </c>
      <c r="I17" s="12">
        <f>Декабрь2025!B31</f>
        <v>4045</v>
      </c>
      <c r="J17" s="12">
        <f>Январь2026!C31</f>
        <v>1000</v>
      </c>
      <c r="K17" s="12">
        <f>Февраль2026!B31</f>
        <v>1050</v>
      </c>
    </row>
    <row r="18" spans="1:11" ht="15.75" x14ac:dyDescent="0.25">
      <c r="A18" s="5" t="s">
        <v>0</v>
      </c>
      <c r="B18" s="50">
        <v>110000</v>
      </c>
      <c r="C18" s="42">
        <f t="shared" si="1"/>
        <v>49249.2</v>
      </c>
      <c r="D18" s="12">
        <f>Июль2025!B34</f>
        <v>31715.599999999999</v>
      </c>
      <c r="E18" s="12">
        <f>Август2025!B34</f>
        <v>5088.4799999999996</v>
      </c>
      <c r="F18" s="12">
        <f>Сентябрь2025!B34</f>
        <v>5088.4799999999996</v>
      </c>
      <c r="G18" s="12">
        <f>Октябрь2025!B34</f>
        <v>0</v>
      </c>
      <c r="H18" s="12">
        <f>Ноябрь2025!B34</f>
        <v>0</v>
      </c>
      <c r="I18" s="12">
        <f>Декабрь2025!B34</f>
        <v>0</v>
      </c>
      <c r="J18" s="12">
        <f>Январь2026!C34</f>
        <v>2268.16</v>
      </c>
      <c r="K18" s="12">
        <f>Февраль2026!B34</f>
        <v>5088.4799999999996</v>
      </c>
    </row>
    <row r="19" spans="1:11" ht="31.5" x14ac:dyDescent="0.25">
      <c r="A19" s="5" t="s">
        <v>18</v>
      </c>
      <c r="B19" s="50">
        <v>6000</v>
      </c>
      <c r="C19" s="42">
        <f t="shared" si="1"/>
        <v>3552.5</v>
      </c>
      <c r="D19" s="12">
        <f>Июль2025!B36</f>
        <v>0</v>
      </c>
      <c r="E19" s="12">
        <f>Август2025!B36</f>
        <v>0</v>
      </c>
      <c r="F19" s="12">
        <f>Сентябрь2025!B36</f>
        <v>0</v>
      </c>
      <c r="G19" s="12">
        <f>Октябрь2025!B36</f>
        <v>507.5</v>
      </c>
      <c r="H19" s="12">
        <f>Ноябрь2025!B36</f>
        <v>3045</v>
      </c>
      <c r="I19" s="12">
        <f>Декабрь2025!B36</f>
        <v>0</v>
      </c>
      <c r="J19" s="12">
        <f>Январь2026!C36</f>
        <v>0</v>
      </c>
      <c r="K19" s="12">
        <f>Февраль2026!B36</f>
        <v>0</v>
      </c>
    </row>
    <row r="20" spans="1:11" ht="15.75" x14ac:dyDescent="0.25">
      <c r="A20" s="45" t="s">
        <v>5</v>
      </c>
      <c r="B20" s="51">
        <v>20000</v>
      </c>
      <c r="C20" s="42">
        <f t="shared" si="1"/>
        <v>16747.5</v>
      </c>
      <c r="D20" s="12">
        <f>Июль2025!B38</f>
        <v>0</v>
      </c>
      <c r="E20" s="12">
        <f>Август2025!B38</f>
        <v>0</v>
      </c>
      <c r="F20" s="12">
        <f>Сентябрь2025!B38</f>
        <v>0</v>
      </c>
      <c r="G20" s="12">
        <f>Октябрь2025!B38</f>
        <v>16747.5</v>
      </c>
      <c r="H20" s="12">
        <f>Ноябрь2025!B38</f>
        <v>0</v>
      </c>
      <c r="I20" s="12">
        <f>Декабрь2025!B38</f>
        <v>0</v>
      </c>
      <c r="J20" s="12">
        <f>Январь2026!C38</f>
        <v>0</v>
      </c>
      <c r="K20" s="12">
        <f>Февраль2026!B38</f>
        <v>0</v>
      </c>
    </row>
    <row r="21" spans="1:11" ht="31.5" x14ac:dyDescent="0.25">
      <c r="A21" s="45" t="s">
        <v>9</v>
      </c>
      <c r="B21" s="51">
        <v>20000</v>
      </c>
      <c r="C21" s="42">
        <f t="shared" si="1"/>
        <v>0</v>
      </c>
      <c r="D21" s="12">
        <f>Июль2025!B40</f>
        <v>0</v>
      </c>
      <c r="E21" s="12">
        <f>Август2025!B40</f>
        <v>0</v>
      </c>
      <c r="F21" s="12">
        <f>Сентябрь2025!B40</f>
        <v>0</v>
      </c>
      <c r="G21" s="12">
        <f>Октябрь2025!B40</f>
        <v>0</v>
      </c>
      <c r="H21" s="12">
        <f>Ноябрь2025!B40</f>
        <v>0</v>
      </c>
      <c r="I21" s="12">
        <f>Декабрь2025!B40</f>
        <v>0</v>
      </c>
      <c r="J21" s="12">
        <f>Январь2026!C40</f>
        <v>0</v>
      </c>
      <c r="K21" s="12">
        <f>Февраль2026!B40</f>
        <v>0</v>
      </c>
    </row>
    <row r="22" spans="1:11" ht="15.75" x14ac:dyDescent="0.25">
      <c r="A22" s="5" t="s">
        <v>6</v>
      </c>
      <c r="B22" s="50">
        <v>35096</v>
      </c>
      <c r="C22" s="42">
        <f t="shared" si="1"/>
        <v>17548</v>
      </c>
      <c r="D22" s="12">
        <f>Июль2025!B43</f>
        <v>0</v>
      </c>
      <c r="E22" s="12">
        <f>Август2025!B43</f>
        <v>17548</v>
      </c>
      <c r="F22" s="12">
        <f>Сентябрь2025!B43</f>
        <v>0</v>
      </c>
      <c r="G22" s="12">
        <f>Октябрь2025!B43</f>
        <v>0</v>
      </c>
      <c r="H22" s="12">
        <f>Ноябрь2025!B43</f>
        <v>0</v>
      </c>
      <c r="I22" s="12">
        <f>Декабрь2025!B43</f>
        <v>0</v>
      </c>
      <c r="J22" s="12">
        <f>Январь2026!C43</f>
        <v>0</v>
      </c>
      <c r="K22" s="12">
        <f>Февраль2026!B43</f>
        <v>0</v>
      </c>
    </row>
    <row r="23" spans="1:11" ht="15.75" x14ac:dyDescent="0.25">
      <c r="A23" s="5" t="s">
        <v>16</v>
      </c>
      <c r="B23" s="50">
        <v>50000</v>
      </c>
      <c r="C23" s="42">
        <f t="shared" si="1"/>
        <v>28420</v>
      </c>
      <c r="D23" s="12">
        <f>Июль2025!B45</f>
        <v>0</v>
      </c>
      <c r="E23" s="12">
        <f>Август2025!B45</f>
        <v>0</v>
      </c>
      <c r="F23" s="12">
        <f>Сентябрь2025!B45</f>
        <v>0</v>
      </c>
      <c r="G23" s="12">
        <f>Октябрь2025!B45</f>
        <v>0</v>
      </c>
      <c r="H23" s="12">
        <f>Ноябрь2025!B45</f>
        <v>0</v>
      </c>
      <c r="I23" s="12">
        <f>Декабрь2025!B45</f>
        <v>5075</v>
      </c>
      <c r="J23" s="12">
        <f>Январь2026!C45</f>
        <v>11165</v>
      </c>
      <c r="K23" s="12">
        <f>Февраль2026!B45</f>
        <v>12180</v>
      </c>
    </row>
    <row r="24" spans="1:11" ht="15.75" x14ac:dyDescent="0.25">
      <c r="A24" s="5" t="s">
        <v>8</v>
      </c>
      <c r="B24" s="50">
        <v>200000</v>
      </c>
      <c r="C24" s="42">
        <f t="shared" si="1"/>
        <v>0</v>
      </c>
      <c r="D24" s="12">
        <f>Июль2025!B47</f>
        <v>0</v>
      </c>
      <c r="E24" s="12">
        <f>Август2025!B47</f>
        <v>0</v>
      </c>
      <c r="F24" s="12">
        <f>Сентябрь2025!B47</f>
        <v>0</v>
      </c>
      <c r="G24" s="12">
        <f>Октябрь2025!B47</f>
        <v>0</v>
      </c>
      <c r="H24" s="12">
        <f>Ноябрь2025!B47</f>
        <v>0</v>
      </c>
      <c r="I24" s="12">
        <f>Декабрь2025!B47</f>
        <v>0</v>
      </c>
      <c r="J24" s="12">
        <f>Январь2026!C47</f>
        <v>0</v>
      </c>
      <c r="K24" s="12">
        <f>Февраль2026!B47</f>
        <v>0</v>
      </c>
    </row>
    <row r="25" spans="1:11" ht="15.75" x14ac:dyDescent="0.25">
      <c r="A25" s="5" t="s">
        <v>21</v>
      </c>
      <c r="B25" s="50">
        <v>15000</v>
      </c>
      <c r="C25" s="42">
        <f t="shared" si="1"/>
        <v>0</v>
      </c>
      <c r="D25" s="12">
        <f>Июль2025!B50</f>
        <v>0</v>
      </c>
      <c r="E25" s="12">
        <f>Август2025!B50</f>
        <v>0</v>
      </c>
      <c r="F25" s="12">
        <f>Сентябрь2025!B50</f>
        <v>0</v>
      </c>
      <c r="G25" s="12">
        <f>Октябрь2025!B50</f>
        <v>0</v>
      </c>
      <c r="H25" s="12">
        <f>Ноябрь2025!B50</f>
        <v>0</v>
      </c>
      <c r="I25" s="12">
        <f>Декабрь2025!B50</f>
        <v>0</v>
      </c>
      <c r="J25" s="12">
        <f>Январь2026!C50</f>
        <v>0</v>
      </c>
      <c r="K25" s="12">
        <f>Февраль2026!B50</f>
        <v>0</v>
      </c>
    </row>
    <row r="26" spans="1:11" ht="15.75" x14ac:dyDescent="0.25">
      <c r="A26" s="5" t="s">
        <v>15</v>
      </c>
      <c r="B26" s="50">
        <v>46904</v>
      </c>
      <c r="C26" s="42">
        <f t="shared" si="1"/>
        <v>45776.5</v>
      </c>
      <c r="D26" s="12">
        <f>Июль2025!B53</f>
        <v>0</v>
      </c>
      <c r="E26" s="12">
        <f>Август2025!B53</f>
        <v>0</v>
      </c>
      <c r="F26" s="12">
        <f>Сентябрь2025!B53</f>
        <v>0</v>
      </c>
      <c r="G26" s="12">
        <f>Октябрь2025!B53</f>
        <v>45776.5</v>
      </c>
      <c r="H26" s="12">
        <f>Ноябрь2025!B53</f>
        <v>0</v>
      </c>
      <c r="I26" s="12">
        <f>Декабрь2025!B53</f>
        <v>0</v>
      </c>
      <c r="J26" s="12">
        <f>Январь2026!C53</f>
        <v>0</v>
      </c>
      <c r="K26" s="12">
        <f>Февраль2026!B53</f>
        <v>0</v>
      </c>
    </row>
    <row r="27" spans="1:11" ht="47.25" x14ac:dyDescent="0.25">
      <c r="A27" s="5" t="s">
        <v>22</v>
      </c>
      <c r="B27" s="50">
        <v>15000</v>
      </c>
      <c r="C27" s="42">
        <f t="shared" si="1"/>
        <v>0</v>
      </c>
      <c r="D27" s="12">
        <f>Июль2025!B56</f>
        <v>0</v>
      </c>
      <c r="E27" s="12">
        <f>Август2025!B56</f>
        <v>0</v>
      </c>
      <c r="F27" s="12">
        <f>Сентябрь2025!B56</f>
        <v>0</v>
      </c>
      <c r="G27" s="12">
        <f>Октябрь2025!B56</f>
        <v>0</v>
      </c>
      <c r="H27" s="12">
        <f>Ноябрь2025!B56</f>
        <v>0</v>
      </c>
      <c r="I27" s="12">
        <f>Декабрь2025!B56</f>
        <v>0</v>
      </c>
      <c r="J27" s="12">
        <f>Январь2026!C56</f>
        <v>0</v>
      </c>
      <c r="K27" s="12">
        <f>Февраль2026!B56</f>
        <v>0</v>
      </c>
    </row>
    <row r="28" spans="1:11" ht="15.75" x14ac:dyDescent="0.25">
      <c r="A28" s="5" t="s">
        <v>19</v>
      </c>
      <c r="B28" s="50">
        <v>15000</v>
      </c>
      <c r="C28" s="42">
        <f t="shared" si="1"/>
        <v>12687.5</v>
      </c>
      <c r="D28" s="12">
        <f>Июль2025!B59</f>
        <v>12687.5</v>
      </c>
      <c r="E28" s="12">
        <f>Август2025!B59</f>
        <v>0</v>
      </c>
      <c r="F28" s="12">
        <f>Сентябрь2025!B59</f>
        <v>0</v>
      </c>
      <c r="G28" s="12">
        <f>Октябрь2025!B59</f>
        <v>0</v>
      </c>
      <c r="H28" s="12">
        <f>Ноябрь2025!B59</f>
        <v>0</v>
      </c>
      <c r="I28" s="12">
        <f>Декабрь2025!B59</f>
        <v>0</v>
      </c>
      <c r="J28" s="12">
        <f>Январь2026!C59</f>
        <v>0</v>
      </c>
      <c r="K28" s="12">
        <f>Февраль2026!B59</f>
        <v>0</v>
      </c>
    </row>
    <row r="29" spans="1:11" ht="31.5" x14ac:dyDescent="0.25">
      <c r="A29" s="5" t="s">
        <v>27</v>
      </c>
      <c r="B29" s="50">
        <v>25000</v>
      </c>
      <c r="C29" s="42">
        <f t="shared" si="1"/>
        <v>0</v>
      </c>
      <c r="D29" s="12">
        <f>Июль2025!B61</f>
        <v>0</v>
      </c>
      <c r="E29" s="12">
        <f>Август2025!B61</f>
        <v>0</v>
      </c>
      <c r="F29" s="12">
        <f>Сентябрь2025!B61</f>
        <v>0</v>
      </c>
      <c r="G29" s="12">
        <f>Октябрь2025!B61</f>
        <v>0</v>
      </c>
      <c r="H29" s="12">
        <f>Ноябрь2025!B61</f>
        <v>0</v>
      </c>
      <c r="I29" s="12">
        <f>Декабрь2025!B61</f>
        <v>0</v>
      </c>
      <c r="J29" s="12">
        <f>Январь2026!C61</f>
        <v>0</v>
      </c>
      <c r="K29" s="12">
        <f>Февраль2026!B61</f>
        <v>0</v>
      </c>
    </row>
    <row r="30" spans="1:11" ht="15.75" x14ac:dyDescent="0.25">
      <c r="A30" s="5" t="s">
        <v>14</v>
      </c>
      <c r="B30" s="50">
        <v>19800</v>
      </c>
      <c r="C30" s="42">
        <f t="shared" si="1"/>
        <v>0</v>
      </c>
      <c r="D30" s="12">
        <f>Июль2025!B64</f>
        <v>0</v>
      </c>
      <c r="E30" s="12">
        <f>Август2025!B64</f>
        <v>0</v>
      </c>
      <c r="F30" s="12">
        <f>Сентябрь2025!B64</f>
        <v>0</v>
      </c>
      <c r="G30" s="12">
        <f>Октябрь2025!B64</f>
        <v>0</v>
      </c>
      <c r="H30" s="12">
        <f>Ноябрь2025!B64</f>
        <v>0</v>
      </c>
      <c r="I30" s="12">
        <f>Декабрь2025!B64</f>
        <v>0</v>
      </c>
      <c r="J30" s="12">
        <f>Январь2026!C64</f>
        <v>0</v>
      </c>
      <c r="K30" s="12">
        <f>Февраль2026!B64</f>
        <v>0</v>
      </c>
    </row>
    <row r="31" spans="1:11" ht="15.75" x14ac:dyDescent="0.25">
      <c r="A31" s="5" t="s">
        <v>2</v>
      </c>
      <c r="B31" s="50">
        <v>50000</v>
      </c>
      <c r="C31" s="42">
        <f t="shared" si="1"/>
        <v>255092.14</v>
      </c>
      <c r="D31" s="12">
        <f>Июль2025!B66</f>
        <v>0</v>
      </c>
      <c r="E31" s="12">
        <f>Август2025!B66</f>
        <v>37800</v>
      </c>
      <c r="F31" s="12">
        <f>Сентябрь2025!B66</f>
        <v>0</v>
      </c>
      <c r="G31" s="12">
        <f>Октябрь2025!B66</f>
        <v>0</v>
      </c>
      <c r="H31" s="12">
        <f>Ноябрь2025!B66</f>
        <v>208550</v>
      </c>
      <c r="I31" s="12">
        <f>Декабрь2025!B66</f>
        <v>0</v>
      </c>
      <c r="J31" s="12">
        <f>Январь2026!C66</f>
        <v>0</v>
      </c>
      <c r="K31" s="12">
        <f>Февраль2026!B66</f>
        <v>8742.14</v>
      </c>
    </row>
    <row r="32" spans="1:11" ht="15.75" x14ac:dyDescent="0.25">
      <c r="A32" s="5" t="s">
        <v>7</v>
      </c>
      <c r="B32" s="50">
        <v>11044</v>
      </c>
      <c r="C32" s="42">
        <f t="shared" si="1"/>
        <v>41437.889999999992</v>
      </c>
      <c r="D32" s="12">
        <f>Июль2025!B68</f>
        <v>0</v>
      </c>
      <c r="E32" s="12">
        <f>Август2025!B68</f>
        <v>26085.759999999998</v>
      </c>
      <c r="F32" s="12">
        <f>Сентябрь2025!B68</f>
        <v>4782.84</v>
      </c>
      <c r="G32" s="12">
        <f>Октябрь2025!B68</f>
        <v>3036.0699999999997</v>
      </c>
      <c r="H32" s="12">
        <f>Ноябрь2025!B68</f>
        <v>-4434.93</v>
      </c>
      <c r="I32" s="12">
        <f>Декабрь2025!B68</f>
        <v>11956.16</v>
      </c>
      <c r="J32" s="12">
        <f>Январь2026!C68</f>
        <v>11.99</v>
      </c>
      <c r="K32" s="12">
        <f>Февраль2026!B68</f>
        <v>0</v>
      </c>
    </row>
    <row r="33" spans="1:11" ht="15.75" x14ac:dyDescent="0.25">
      <c r="A33" s="6" t="s">
        <v>25</v>
      </c>
      <c r="B33" s="44">
        <f t="shared" ref="B33:I33" si="2">SUM(B4:B32)</f>
        <v>1100000</v>
      </c>
      <c r="C33" s="43">
        <f>SUM(C4:C32)</f>
        <v>846768.79</v>
      </c>
      <c r="D33" s="14">
        <f t="shared" si="2"/>
        <v>131458.91</v>
      </c>
      <c r="E33" s="14">
        <f t="shared" si="2"/>
        <v>111815.73999999999</v>
      </c>
      <c r="F33" s="14">
        <f t="shared" si="2"/>
        <v>35541.919999999998</v>
      </c>
      <c r="G33" s="14">
        <f t="shared" si="2"/>
        <v>146502.77000000002</v>
      </c>
      <c r="H33" s="14">
        <f t="shared" si="2"/>
        <v>247768.2</v>
      </c>
      <c r="I33" s="14">
        <f t="shared" si="2"/>
        <v>57257.759999999995</v>
      </c>
      <c r="J33" s="14">
        <f t="shared" ref="J33:K33" si="3">SUM(J4:J32)</f>
        <v>41428.39</v>
      </c>
      <c r="K33" s="14">
        <f t="shared" si="3"/>
        <v>74995.100000000006</v>
      </c>
    </row>
    <row r="34" spans="1:11" ht="15.75" x14ac:dyDescent="0.25">
      <c r="A34" s="8"/>
      <c r="B34" s="52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5.75" x14ac:dyDescent="0.25">
      <c r="A35" s="6" t="s">
        <v>37</v>
      </c>
      <c r="B35" s="44">
        <v>1100000</v>
      </c>
      <c r="C35" s="43">
        <f>SUM(D35:K35)</f>
        <v>956617.29999999993</v>
      </c>
      <c r="D35" s="14">
        <f>SUM(Июль2025!C73:I73)</f>
        <v>300000</v>
      </c>
      <c r="E35" s="14">
        <f>SUM(Август2025!C73:I73)</f>
        <v>456153.36</v>
      </c>
      <c r="F35" s="14">
        <f>SUM(Сентябрь2025!B73)</f>
        <v>1427.79</v>
      </c>
      <c r="G35" s="14">
        <f>SUM(Октябрь2025!B73)</f>
        <v>122412.58</v>
      </c>
      <c r="H35" s="14">
        <f>Ноябрь2025!B73</f>
        <v>3000</v>
      </c>
      <c r="I35" s="14">
        <f>Декабрь2025!B73</f>
        <v>14702.32</v>
      </c>
      <c r="J35" s="14">
        <f>Январь2026!B73</f>
        <v>544.64</v>
      </c>
      <c r="K35" s="14">
        <f>Февраль2026!B73</f>
        <v>58376.61</v>
      </c>
    </row>
    <row r="36" spans="1:11" s="33" customFormat="1" ht="15.75" x14ac:dyDescent="0.25">
      <c r="A36" s="40" t="s">
        <v>52</v>
      </c>
      <c r="B36" s="53"/>
      <c r="D36" s="41">
        <f>Июль2025!B74</f>
        <v>168541.09</v>
      </c>
      <c r="E36" s="41">
        <f>Август2025!B74</f>
        <v>512878.70999999996</v>
      </c>
      <c r="F36" s="34">
        <f>Сентябрь2025!B74</f>
        <v>478764.57999999996</v>
      </c>
      <c r="G36" s="34">
        <f>Октябрь2025!B74</f>
        <v>454674.3899999999</v>
      </c>
      <c r="H36" s="34">
        <f>Ноябрь2025!B74</f>
        <v>209906.18999999989</v>
      </c>
      <c r="I36" s="34">
        <f>Декабрь2025!B74</f>
        <v>167350.74999999988</v>
      </c>
      <c r="J36" s="34">
        <f>Январь2026!B74</f>
        <v>126466.9999999999</v>
      </c>
      <c r="K36" s="34">
        <f>Февраль2026!B74</f>
        <v>109848.50999999989</v>
      </c>
    </row>
    <row r="37" spans="1:11" x14ac:dyDescent="0.25">
      <c r="B37" s="54"/>
    </row>
    <row r="38" spans="1:11" ht="15.75" x14ac:dyDescent="0.25">
      <c r="A38" s="59" t="s">
        <v>69</v>
      </c>
      <c r="B38" s="54"/>
    </row>
    <row r="39" spans="1:11" ht="15.75" x14ac:dyDescent="0.25">
      <c r="A39" s="33" t="s">
        <v>48</v>
      </c>
      <c r="B39" s="55">
        <f>34551.01</f>
        <v>34551.01</v>
      </c>
    </row>
    <row r="40" spans="1:11" ht="15.75" x14ac:dyDescent="0.25">
      <c r="A40" s="33" t="s">
        <v>49</v>
      </c>
      <c r="B40" s="55">
        <f>12095.02+518.23</f>
        <v>12613.25</v>
      </c>
    </row>
    <row r="41" spans="1:11" ht="15.75" x14ac:dyDescent="0.25">
      <c r="A41" s="33" t="s">
        <v>50</v>
      </c>
      <c r="B41" s="55">
        <v>31715.599999999999</v>
      </c>
    </row>
    <row r="42" spans="1:11" ht="15.75" x14ac:dyDescent="0.25">
      <c r="A42" s="33" t="s">
        <v>56</v>
      </c>
      <c r="B42" s="55">
        <v>26085.759999999998</v>
      </c>
    </row>
    <row r="43" spans="1:11" ht="15.75" x14ac:dyDescent="0.25">
      <c r="A43" s="33" t="s">
        <v>70</v>
      </c>
      <c r="B43" s="55">
        <v>3047.64</v>
      </c>
    </row>
    <row r="44" spans="1:11" ht="15.75" x14ac:dyDescent="0.25">
      <c r="A44" s="33" t="s">
        <v>66</v>
      </c>
      <c r="B44" s="55">
        <f>9900+11600</f>
        <v>21500</v>
      </c>
    </row>
    <row r="45" spans="1:11" ht="15.75" x14ac:dyDescent="0.25">
      <c r="A45" s="33" t="s">
        <v>68</v>
      </c>
      <c r="B45" s="55">
        <v>5272.36</v>
      </c>
    </row>
    <row r="46" spans="1:11" ht="15.75" x14ac:dyDescent="0.25">
      <c r="A46" s="35" t="s">
        <v>51</v>
      </c>
      <c r="B46" s="56">
        <f>SUM(B39:B45)</f>
        <v>134785.62</v>
      </c>
    </row>
    <row r="47" spans="1:11" x14ac:dyDescent="0.25">
      <c r="B47" s="54"/>
    </row>
    <row r="48" spans="1:11" x14ac:dyDescent="0.25">
      <c r="B48" s="54"/>
    </row>
    <row r="49" spans="2:2" x14ac:dyDescent="0.25">
      <c r="B49" s="54"/>
    </row>
    <row r="50" spans="2:2" x14ac:dyDescent="0.25">
      <c r="B50" s="54"/>
    </row>
    <row r="51" spans="2:2" x14ac:dyDescent="0.25">
      <c r="B51" s="54"/>
    </row>
    <row r="52" spans="2:2" x14ac:dyDescent="0.25">
      <c r="B52" s="54"/>
    </row>
    <row r="53" spans="2:2" x14ac:dyDescent="0.25">
      <c r="B53" s="54"/>
    </row>
    <row r="54" spans="2:2" x14ac:dyDescent="0.25">
      <c r="B54" s="54"/>
    </row>
    <row r="55" spans="2:2" x14ac:dyDescent="0.25">
      <c r="B55" s="54"/>
    </row>
    <row r="56" spans="2:2" x14ac:dyDescent="0.25">
      <c r="B56" s="54"/>
    </row>
    <row r="57" spans="2:2" x14ac:dyDescent="0.25">
      <c r="B57" s="54"/>
    </row>
    <row r="58" spans="2:2" x14ac:dyDescent="0.25">
      <c r="B58" s="54"/>
    </row>
    <row r="59" spans="2:2" x14ac:dyDescent="0.25">
      <c r="B59" s="54"/>
    </row>
    <row r="60" spans="2:2" x14ac:dyDescent="0.25">
      <c r="B60" s="54"/>
    </row>
    <row r="61" spans="2:2" x14ac:dyDescent="0.25">
      <c r="B61" s="54"/>
    </row>
    <row r="62" spans="2:2" x14ac:dyDescent="0.25">
      <c r="B62" s="54"/>
    </row>
    <row r="63" spans="2:2" x14ac:dyDescent="0.25">
      <c r="B63" s="54"/>
    </row>
    <row r="64" spans="2:2" x14ac:dyDescent="0.25">
      <c r="B64" s="54"/>
    </row>
    <row r="65" spans="2:2" x14ac:dyDescent="0.25">
      <c r="B65" s="54"/>
    </row>
    <row r="66" spans="2:2" x14ac:dyDescent="0.25">
      <c r="B66" s="54"/>
    </row>
    <row r="67" spans="2:2" x14ac:dyDescent="0.25">
      <c r="B67" s="54"/>
    </row>
    <row r="68" spans="2:2" x14ac:dyDescent="0.25">
      <c r="B68" s="54"/>
    </row>
    <row r="69" spans="2:2" x14ac:dyDescent="0.25">
      <c r="B69" s="54"/>
    </row>
    <row r="70" spans="2:2" x14ac:dyDescent="0.25">
      <c r="B70" s="54"/>
    </row>
    <row r="71" spans="2:2" x14ac:dyDescent="0.25">
      <c r="B71" s="54"/>
    </row>
    <row r="72" spans="2:2" x14ac:dyDescent="0.25">
      <c r="B72" s="54"/>
    </row>
    <row r="73" spans="2:2" x14ac:dyDescent="0.25">
      <c r="B73" s="54"/>
    </row>
    <row r="74" spans="2:2" x14ac:dyDescent="0.25">
      <c r="B74" s="54"/>
    </row>
    <row r="75" spans="2:2" x14ac:dyDescent="0.25">
      <c r="B75" s="54"/>
    </row>
    <row r="76" spans="2:2" x14ac:dyDescent="0.25">
      <c r="B76" s="54"/>
    </row>
    <row r="77" spans="2:2" x14ac:dyDescent="0.25">
      <c r="B77" s="54"/>
    </row>
    <row r="78" spans="2:2" x14ac:dyDescent="0.25">
      <c r="B78" s="54"/>
    </row>
    <row r="79" spans="2:2" x14ac:dyDescent="0.25">
      <c r="B79" s="54"/>
    </row>
    <row r="80" spans="2:2" x14ac:dyDescent="0.25">
      <c r="B80" s="54"/>
    </row>
    <row r="81" spans="2:2" x14ac:dyDescent="0.25">
      <c r="B81" s="54"/>
    </row>
    <row r="82" spans="2:2" x14ac:dyDescent="0.25">
      <c r="B82" s="54"/>
    </row>
    <row r="83" spans="2:2" x14ac:dyDescent="0.25">
      <c r="B83" s="54"/>
    </row>
    <row r="84" spans="2:2" x14ac:dyDescent="0.25">
      <c r="B84" s="54"/>
    </row>
    <row r="85" spans="2:2" x14ac:dyDescent="0.25">
      <c r="B85" s="54"/>
    </row>
    <row r="86" spans="2:2" x14ac:dyDescent="0.25">
      <c r="B86" s="54"/>
    </row>
    <row r="87" spans="2:2" x14ac:dyDescent="0.25">
      <c r="B87" s="54"/>
    </row>
    <row r="88" spans="2:2" x14ac:dyDescent="0.25">
      <c r="B88" s="54"/>
    </row>
    <row r="89" spans="2:2" x14ac:dyDescent="0.25">
      <c r="B89" s="54"/>
    </row>
    <row r="90" spans="2:2" x14ac:dyDescent="0.25">
      <c r="B90" s="54"/>
    </row>
    <row r="91" spans="2:2" x14ac:dyDescent="0.25">
      <c r="B91" s="54"/>
    </row>
    <row r="92" spans="2:2" x14ac:dyDescent="0.25">
      <c r="B92" s="54"/>
    </row>
    <row r="93" spans="2:2" x14ac:dyDescent="0.25">
      <c r="B93" s="54"/>
    </row>
    <row r="94" spans="2:2" x14ac:dyDescent="0.25">
      <c r="B94" s="54"/>
    </row>
    <row r="95" spans="2:2" x14ac:dyDescent="0.25">
      <c r="B95" s="54"/>
    </row>
    <row r="96" spans="2:2" x14ac:dyDescent="0.25">
      <c r="B96" s="54"/>
    </row>
    <row r="97" spans="2:2" x14ac:dyDescent="0.25">
      <c r="B97" s="54"/>
    </row>
    <row r="98" spans="2:2" x14ac:dyDescent="0.25">
      <c r="B98" s="54"/>
    </row>
    <row r="99" spans="2:2" x14ac:dyDescent="0.25">
      <c r="B99" s="54"/>
    </row>
    <row r="100" spans="2:2" x14ac:dyDescent="0.25">
      <c r="B100" s="54"/>
    </row>
    <row r="101" spans="2:2" x14ac:dyDescent="0.25">
      <c r="B101" s="54"/>
    </row>
    <row r="102" spans="2:2" x14ac:dyDescent="0.25">
      <c r="B102" s="54"/>
    </row>
    <row r="103" spans="2:2" x14ac:dyDescent="0.25">
      <c r="B103" s="54"/>
    </row>
    <row r="104" spans="2:2" x14ac:dyDescent="0.25">
      <c r="B104" s="54"/>
    </row>
    <row r="105" spans="2:2" x14ac:dyDescent="0.25">
      <c r="B105" s="54"/>
    </row>
    <row r="106" spans="2:2" x14ac:dyDescent="0.25">
      <c r="B106" s="54"/>
    </row>
    <row r="107" spans="2:2" x14ac:dyDescent="0.25">
      <c r="B107" s="54"/>
    </row>
    <row r="108" spans="2:2" x14ac:dyDescent="0.25">
      <c r="B108" s="54"/>
    </row>
    <row r="109" spans="2:2" x14ac:dyDescent="0.25">
      <c r="B109" s="54"/>
    </row>
    <row r="110" spans="2:2" x14ac:dyDescent="0.25">
      <c r="B110" s="54"/>
    </row>
    <row r="111" spans="2:2" x14ac:dyDescent="0.25">
      <c r="B111" s="54"/>
    </row>
    <row r="112" spans="2:2" x14ac:dyDescent="0.25">
      <c r="B112" s="54"/>
    </row>
    <row r="113" spans="2:2" x14ac:dyDescent="0.25">
      <c r="B113" s="54"/>
    </row>
    <row r="114" spans="2:2" x14ac:dyDescent="0.25">
      <c r="B114" s="54"/>
    </row>
    <row r="115" spans="2:2" x14ac:dyDescent="0.25">
      <c r="B115" s="54"/>
    </row>
    <row r="116" spans="2:2" x14ac:dyDescent="0.25">
      <c r="B116" s="54"/>
    </row>
    <row r="117" spans="2:2" x14ac:dyDescent="0.25">
      <c r="B117" s="54"/>
    </row>
    <row r="118" spans="2:2" x14ac:dyDescent="0.25">
      <c r="B118" s="54"/>
    </row>
    <row r="119" spans="2:2" x14ac:dyDescent="0.25">
      <c r="B119" s="54"/>
    </row>
    <row r="120" spans="2:2" x14ac:dyDescent="0.25">
      <c r="B120" s="54"/>
    </row>
    <row r="121" spans="2:2" x14ac:dyDescent="0.25">
      <c r="B121" s="54"/>
    </row>
    <row r="122" spans="2:2" x14ac:dyDescent="0.25">
      <c r="B122" s="54"/>
    </row>
    <row r="123" spans="2:2" x14ac:dyDescent="0.25">
      <c r="B123" s="54"/>
    </row>
    <row r="124" spans="2:2" x14ac:dyDescent="0.25">
      <c r="B124" s="54"/>
    </row>
    <row r="125" spans="2:2" x14ac:dyDescent="0.25">
      <c r="B125" s="54"/>
    </row>
    <row r="126" spans="2:2" x14ac:dyDescent="0.25">
      <c r="B126" s="54"/>
    </row>
    <row r="127" spans="2:2" x14ac:dyDescent="0.25">
      <c r="B127" s="54"/>
    </row>
    <row r="128" spans="2:2" x14ac:dyDescent="0.25">
      <c r="B128" s="54"/>
    </row>
    <row r="129" spans="2:2" x14ac:dyDescent="0.25">
      <c r="B129" s="54"/>
    </row>
    <row r="130" spans="2:2" x14ac:dyDescent="0.25">
      <c r="B130" s="54"/>
    </row>
    <row r="131" spans="2:2" x14ac:dyDescent="0.25">
      <c r="B131" s="54"/>
    </row>
    <row r="132" spans="2:2" x14ac:dyDescent="0.25">
      <c r="B132" s="54"/>
    </row>
    <row r="133" spans="2:2" x14ac:dyDescent="0.25">
      <c r="B133" s="54"/>
    </row>
    <row r="134" spans="2:2" x14ac:dyDescent="0.25">
      <c r="B134" s="54"/>
    </row>
    <row r="135" spans="2:2" x14ac:dyDescent="0.25">
      <c r="B135" s="54"/>
    </row>
    <row r="136" spans="2:2" x14ac:dyDescent="0.25">
      <c r="B136" s="54"/>
    </row>
    <row r="137" spans="2:2" x14ac:dyDescent="0.25">
      <c r="B137" s="54"/>
    </row>
    <row r="138" spans="2:2" x14ac:dyDescent="0.25">
      <c r="B138" s="54"/>
    </row>
    <row r="139" spans="2:2" x14ac:dyDescent="0.25">
      <c r="B139" s="54"/>
    </row>
    <row r="140" spans="2:2" x14ac:dyDescent="0.25">
      <c r="B140" s="54"/>
    </row>
    <row r="141" spans="2:2" x14ac:dyDescent="0.25">
      <c r="B141" s="54"/>
    </row>
    <row r="142" spans="2:2" x14ac:dyDescent="0.25">
      <c r="B142" s="54"/>
    </row>
    <row r="143" spans="2:2" x14ac:dyDescent="0.25">
      <c r="B143" s="54"/>
    </row>
    <row r="144" spans="2:2" x14ac:dyDescent="0.25">
      <c r="B144" s="54"/>
    </row>
    <row r="145" spans="2:2" x14ac:dyDescent="0.25">
      <c r="B145" s="54"/>
    </row>
    <row r="146" spans="2:2" x14ac:dyDescent="0.25">
      <c r="B146" s="54"/>
    </row>
    <row r="147" spans="2:2" x14ac:dyDescent="0.25">
      <c r="B147" s="54"/>
    </row>
    <row r="148" spans="2:2" x14ac:dyDescent="0.25">
      <c r="B148" s="54"/>
    </row>
    <row r="149" spans="2:2" x14ac:dyDescent="0.25">
      <c r="B149" s="54"/>
    </row>
    <row r="150" spans="2:2" x14ac:dyDescent="0.25">
      <c r="B150" s="54"/>
    </row>
    <row r="151" spans="2:2" x14ac:dyDescent="0.25">
      <c r="B151" s="54"/>
    </row>
    <row r="152" spans="2:2" x14ac:dyDescent="0.25">
      <c r="B152" s="54"/>
    </row>
    <row r="153" spans="2:2" x14ac:dyDescent="0.25">
      <c r="B153" s="54"/>
    </row>
    <row r="154" spans="2:2" x14ac:dyDescent="0.25">
      <c r="B154" s="54"/>
    </row>
    <row r="155" spans="2:2" x14ac:dyDescent="0.25">
      <c r="B155" s="54"/>
    </row>
    <row r="156" spans="2:2" x14ac:dyDescent="0.25">
      <c r="B156" s="54"/>
    </row>
    <row r="157" spans="2:2" x14ac:dyDescent="0.25">
      <c r="B157" s="54"/>
    </row>
    <row r="158" spans="2:2" x14ac:dyDescent="0.25">
      <c r="B158" s="54"/>
    </row>
    <row r="159" spans="2:2" x14ac:dyDescent="0.25">
      <c r="B159" s="54"/>
    </row>
    <row r="160" spans="2:2" x14ac:dyDescent="0.25">
      <c r="B160" s="54"/>
    </row>
    <row r="161" spans="2:2" x14ac:dyDescent="0.25">
      <c r="B161" s="54"/>
    </row>
    <row r="162" spans="2:2" x14ac:dyDescent="0.25">
      <c r="B162" s="54"/>
    </row>
    <row r="163" spans="2:2" x14ac:dyDescent="0.25">
      <c r="B163" s="54"/>
    </row>
    <row r="164" spans="2:2" x14ac:dyDescent="0.25">
      <c r="B164" s="54"/>
    </row>
    <row r="165" spans="2:2" x14ac:dyDescent="0.25">
      <c r="B165" s="54"/>
    </row>
    <row r="166" spans="2:2" x14ac:dyDescent="0.25">
      <c r="B166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16B1-DED1-4465-BE8A-BD0A267A9506}">
  <dimension ref="A2:I74"/>
  <sheetViews>
    <sheetView tabSelected="1" topLeftCell="A52" workbookViewId="0">
      <selection activeCell="D74" sqref="D74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4065</v>
      </c>
      <c r="C5" s="16">
        <v>4065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46056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3045</v>
      </c>
      <c r="D7" s="16">
        <v>3045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46062</v>
      </c>
      <c r="D8" s="48">
        <v>46076</v>
      </c>
      <c r="E8" s="48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8"/>
      <c r="D10" s="48"/>
      <c r="E10" s="48"/>
      <c r="F10" s="48"/>
      <c r="G10" s="48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37779.480000000003</v>
      </c>
      <c r="C20" s="22">
        <v>37779.480000000003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46065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1050</v>
      </c>
      <c r="C31" s="22">
        <v>1050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46059</v>
      </c>
      <c r="D32" s="37"/>
      <c r="E32" s="37"/>
      <c r="F32" s="37"/>
      <c r="G32" s="22"/>
      <c r="H32" s="22"/>
      <c r="I32" s="22"/>
    </row>
    <row r="33" spans="1:9" ht="31.5" customHeight="1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1502.2026000000001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12180</v>
      </c>
      <c r="C45" s="22">
        <v>6090</v>
      </c>
      <c r="D45" s="22">
        <v>6090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46068</v>
      </c>
      <c r="D46" s="22">
        <v>46076</v>
      </c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8742.14</v>
      </c>
      <c r="C66" s="22">
        <v>8742.14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46059</v>
      </c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/>
      <c r="D69" s="39"/>
      <c r="E69" s="23"/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/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74995.100000000006</v>
      </c>
      <c r="C71" s="29">
        <f t="shared" ref="C71:I71" si="0">C4+C5+C7+C9+C11+C13+C15+C16+C19+C20+C22+C25+C28+C31+C34+C36+C38+C40+C43+C45+C47+C50+C53+C56+C59+C61+C64+C66+C68</f>
        <v>65860.100000000006</v>
      </c>
      <c r="D71" s="29">
        <f t="shared" si="0"/>
        <v>9135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58376.61</v>
      </c>
      <c r="C73" s="29">
        <v>58280.93</v>
      </c>
      <c r="D73" s="29">
        <v>95.68</v>
      </c>
      <c r="E73" s="29">
        <v>0</v>
      </c>
      <c r="F73" s="29">
        <v>0</v>
      </c>
      <c r="G73" s="29"/>
      <c r="H73" s="29"/>
      <c r="I73" s="29"/>
    </row>
    <row r="74" spans="1:9" ht="15.75" x14ac:dyDescent="0.25">
      <c r="A74" s="31" t="s">
        <v>52</v>
      </c>
      <c r="B74" s="16">
        <f>Январь2026!B74+B73-B71</f>
        <v>109848.50999999989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F356-24F1-430D-B0BE-339F5565F60A}">
  <dimension ref="A2:J119"/>
  <sheetViews>
    <sheetView topLeftCell="A88" workbookViewId="0">
      <selection activeCell="E108" sqref="E108"/>
    </sheetView>
  </sheetViews>
  <sheetFormatPr defaultRowHeight="15" x14ac:dyDescent="0.25"/>
  <cols>
    <col min="1" max="1" width="14.42578125" style="17" customWidth="1"/>
    <col min="2" max="2" width="16.140625" customWidth="1"/>
    <col min="3" max="3" width="23.28515625" customWidth="1"/>
    <col min="4" max="4" width="18.42578125" customWidth="1"/>
    <col min="5" max="5" width="19.42578125" customWidth="1"/>
    <col min="6" max="6" width="23.140625" customWidth="1"/>
    <col min="10" max="10" width="10" bestFit="1" customWidth="1"/>
  </cols>
  <sheetData>
    <row r="2" spans="1:9" ht="41.25" customHeight="1" x14ac:dyDescent="0.25">
      <c r="A2" s="15" t="s">
        <v>38</v>
      </c>
      <c r="B2" s="11" t="s">
        <v>39</v>
      </c>
      <c r="C2" s="11" t="s">
        <v>40</v>
      </c>
      <c r="D2" s="11" t="s">
        <v>71</v>
      </c>
      <c r="E2" s="11" t="s">
        <v>72</v>
      </c>
      <c r="F2" s="11" t="s">
        <v>75</v>
      </c>
    </row>
    <row r="3" spans="1:9" ht="15.75" x14ac:dyDescent="0.25">
      <c r="A3" s="3">
        <v>1</v>
      </c>
      <c r="B3" s="16">
        <v>10000</v>
      </c>
      <c r="C3" s="58">
        <v>45873</v>
      </c>
      <c r="D3" s="28"/>
      <c r="E3" s="28"/>
      <c r="F3" s="28"/>
    </row>
    <row r="4" spans="1:9" ht="15.75" x14ac:dyDescent="0.25">
      <c r="A4" s="3">
        <v>2</v>
      </c>
      <c r="B4" s="16"/>
      <c r="C4" s="58"/>
      <c r="D4" s="62"/>
      <c r="E4" s="62"/>
      <c r="F4" s="62">
        <v>58280.93</v>
      </c>
      <c r="I4" s="38"/>
    </row>
    <row r="5" spans="1:9" ht="15.75" x14ac:dyDescent="0.25">
      <c r="A5" s="3">
        <v>3</v>
      </c>
      <c r="B5" s="16"/>
      <c r="C5" s="58"/>
      <c r="D5" s="62"/>
      <c r="E5" s="62"/>
      <c r="F5" s="62">
        <v>58280.93</v>
      </c>
    </row>
    <row r="6" spans="1:9" ht="15.75" x14ac:dyDescent="0.25">
      <c r="A6" s="3">
        <v>4</v>
      </c>
      <c r="B6" s="16">
        <v>10000</v>
      </c>
      <c r="C6" s="58">
        <v>45866</v>
      </c>
      <c r="D6" s="62"/>
      <c r="E6" s="62"/>
      <c r="F6" s="28"/>
    </row>
    <row r="7" spans="1:9" ht="15.75" x14ac:dyDescent="0.25">
      <c r="A7" s="3">
        <v>5</v>
      </c>
      <c r="B7" s="16"/>
      <c r="C7" s="58"/>
      <c r="D7" s="62"/>
      <c r="E7" s="62"/>
      <c r="F7" s="62">
        <v>58280.93</v>
      </c>
    </row>
    <row r="8" spans="1:9" ht="15.75" x14ac:dyDescent="0.25">
      <c r="A8" s="3">
        <v>6</v>
      </c>
      <c r="B8" s="16"/>
      <c r="C8" s="58"/>
      <c r="D8" s="62"/>
      <c r="E8" s="62"/>
      <c r="F8" s="62">
        <v>58280.93</v>
      </c>
    </row>
    <row r="9" spans="1:9" ht="15.75" x14ac:dyDescent="0.25">
      <c r="A9" s="3">
        <v>7</v>
      </c>
      <c r="B9" s="16"/>
      <c r="C9" s="58"/>
      <c r="D9" s="62"/>
      <c r="E9" s="62"/>
      <c r="F9" s="62">
        <v>58280.93</v>
      </c>
    </row>
    <row r="10" spans="1:9" ht="15.75" x14ac:dyDescent="0.25">
      <c r="A10" s="3">
        <v>8</v>
      </c>
      <c r="B10" s="16">
        <v>10000</v>
      </c>
      <c r="C10" s="58">
        <v>45866</v>
      </c>
      <c r="D10" s="62"/>
      <c r="E10" s="62"/>
      <c r="F10" s="28"/>
    </row>
    <row r="11" spans="1:9" ht="15.75" x14ac:dyDescent="0.25">
      <c r="A11" s="3">
        <v>9</v>
      </c>
      <c r="B11" s="16"/>
      <c r="C11" s="58"/>
      <c r="D11" s="62"/>
      <c r="E11" s="62"/>
      <c r="F11" s="62">
        <v>58280.93</v>
      </c>
    </row>
    <row r="12" spans="1:9" ht="15.75" x14ac:dyDescent="0.25">
      <c r="A12" s="3">
        <v>10</v>
      </c>
      <c r="B12" s="16"/>
      <c r="C12" s="58"/>
      <c r="D12" s="62"/>
      <c r="E12" s="62"/>
      <c r="F12" s="62">
        <v>58280.93</v>
      </c>
    </row>
    <row r="13" spans="1:9" ht="15.75" x14ac:dyDescent="0.25">
      <c r="A13" s="3">
        <v>11</v>
      </c>
      <c r="B13" s="16"/>
      <c r="C13" s="58"/>
      <c r="D13" s="62"/>
      <c r="E13" s="62"/>
      <c r="F13" s="62">
        <v>58280.93</v>
      </c>
    </row>
    <row r="14" spans="1:9" ht="15.75" x14ac:dyDescent="0.25">
      <c r="A14" s="3">
        <v>12</v>
      </c>
      <c r="B14" s="16">
        <v>10000</v>
      </c>
      <c r="C14" s="58">
        <v>45873</v>
      </c>
      <c r="D14" s="62"/>
      <c r="E14" s="62"/>
      <c r="F14" s="28"/>
    </row>
    <row r="15" spans="1:9" ht="15.75" x14ac:dyDescent="0.25">
      <c r="A15" s="3">
        <v>13</v>
      </c>
      <c r="B15" s="16">
        <v>10000</v>
      </c>
      <c r="C15" s="58">
        <v>45867</v>
      </c>
      <c r="D15" s="62"/>
      <c r="E15" s="62"/>
      <c r="F15" s="28"/>
    </row>
    <row r="16" spans="1:9" ht="15.75" x14ac:dyDescent="0.25">
      <c r="A16" s="3">
        <v>14</v>
      </c>
      <c r="B16" s="16">
        <v>10000</v>
      </c>
      <c r="C16" s="58">
        <v>45880</v>
      </c>
      <c r="D16" s="62"/>
      <c r="E16" s="62"/>
      <c r="F16" s="28"/>
    </row>
    <row r="17" spans="1:6" ht="15.75" x14ac:dyDescent="0.25">
      <c r="A17" s="3">
        <v>15</v>
      </c>
      <c r="B17" s="16">
        <f>10000+D17</f>
        <v>11109.86</v>
      </c>
      <c r="C17" s="58">
        <v>45880</v>
      </c>
      <c r="D17" s="62">
        <f>403.3+625.6+80.96</f>
        <v>1109.8600000000001</v>
      </c>
      <c r="E17" s="62">
        <f>3*7.48</f>
        <v>22.44</v>
      </c>
      <c r="F17" s="28"/>
    </row>
    <row r="18" spans="1:6" ht="15.75" x14ac:dyDescent="0.25">
      <c r="A18" s="3">
        <v>16</v>
      </c>
      <c r="B18" s="16">
        <v>10000</v>
      </c>
      <c r="C18" s="58">
        <v>45867</v>
      </c>
      <c r="D18" s="62"/>
      <c r="E18" s="62"/>
      <c r="F18" s="28"/>
    </row>
    <row r="19" spans="1:6" ht="15.75" x14ac:dyDescent="0.25">
      <c r="A19" s="3">
        <v>17</v>
      </c>
      <c r="B19" s="16">
        <v>10000</v>
      </c>
      <c r="C19" s="58">
        <v>45873</v>
      </c>
      <c r="D19" s="62"/>
      <c r="E19" s="62"/>
      <c r="F19" s="28"/>
    </row>
    <row r="20" spans="1:6" ht="15.75" x14ac:dyDescent="0.25">
      <c r="A20" s="3">
        <v>18</v>
      </c>
      <c r="B20" s="16"/>
      <c r="C20" s="58"/>
      <c r="D20" s="62"/>
      <c r="E20" s="62"/>
      <c r="F20" s="62">
        <v>58280.93</v>
      </c>
    </row>
    <row r="21" spans="1:6" ht="15.75" x14ac:dyDescent="0.25">
      <c r="A21" s="3" t="s">
        <v>47</v>
      </c>
      <c r="B21" s="16">
        <v>10000</v>
      </c>
      <c r="C21" s="58">
        <v>45864</v>
      </c>
      <c r="D21" s="62"/>
      <c r="E21" s="62"/>
      <c r="F21" s="28"/>
    </row>
    <row r="22" spans="1:6" ht="15.75" x14ac:dyDescent="0.25">
      <c r="A22" s="3">
        <v>21</v>
      </c>
      <c r="B22" s="16">
        <v>10000</v>
      </c>
      <c r="C22" s="58">
        <v>45866</v>
      </c>
      <c r="D22" s="62"/>
      <c r="E22" s="62"/>
      <c r="F22" s="28"/>
    </row>
    <row r="23" spans="1:6" ht="15.75" x14ac:dyDescent="0.25">
      <c r="A23" s="3">
        <v>22</v>
      </c>
      <c r="B23" s="16">
        <v>10000</v>
      </c>
      <c r="C23" s="58">
        <v>45882</v>
      </c>
      <c r="D23" s="62"/>
      <c r="E23" s="62"/>
      <c r="F23" s="28"/>
    </row>
    <row r="24" spans="1:6" ht="15.75" x14ac:dyDescent="0.25">
      <c r="A24" s="3">
        <v>23</v>
      </c>
      <c r="B24" s="16">
        <v>10000</v>
      </c>
      <c r="C24" s="58">
        <v>45866</v>
      </c>
      <c r="D24" s="62"/>
      <c r="E24" s="62"/>
      <c r="F24" s="28"/>
    </row>
    <row r="25" spans="1:6" ht="15.75" x14ac:dyDescent="0.25">
      <c r="A25" s="3">
        <v>24</v>
      </c>
      <c r="B25" s="16">
        <v>10000</v>
      </c>
      <c r="C25" s="58">
        <v>45867</v>
      </c>
      <c r="D25" s="62"/>
      <c r="E25" s="62"/>
      <c r="F25" s="28"/>
    </row>
    <row r="26" spans="1:6" ht="15.75" x14ac:dyDescent="0.25">
      <c r="A26" s="3">
        <v>25</v>
      </c>
      <c r="B26" s="16">
        <v>10000</v>
      </c>
      <c r="C26" s="58">
        <v>45866</v>
      </c>
      <c r="D26" s="62"/>
      <c r="E26" s="62"/>
      <c r="F26" s="28"/>
    </row>
    <row r="27" spans="1:6" ht="15.75" x14ac:dyDescent="0.25">
      <c r="A27" s="3">
        <v>26</v>
      </c>
      <c r="B27" s="16"/>
      <c r="C27" s="58"/>
      <c r="D27" s="62"/>
      <c r="E27" s="62"/>
      <c r="F27" s="62">
        <v>58280.93</v>
      </c>
    </row>
    <row r="28" spans="1:6" ht="15.75" x14ac:dyDescent="0.25">
      <c r="A28" s="3">
        <v>27</v>
      </c>
      <c r="B28" s="16">
        <v>10000</v>
      </c>
      <c r="C28" s="58">
        <v>45866</v>
      </c>
      <c r="D28" s="62"/>
      <c r="E28" s="62"/>
      <c r="F28" s="28"/>
    </row>
    <row r="29" spans="1:6" ht="15.75" x14ac:dyDescent="0.25">
      <c r="A29" s="3">
        <v>28</v>
      </c>
      <c r="B29" s="16"/>
      <c r="C29" s="58"/>
      <c r="D29" s="62"/>
      <c r="E29" s="62"/>
      <c r="F29" s="62">
        <v>58280.93</v>
      </c>
    </row>
    <row r="30" spans="1:6" ht="15.75" x14ac:dyDescent="0.25">
      <c r="A30" s="3">
        <v>29</v>
      </c>
      <c r="B30" s="16">
        <v>10000</v>
      </c>
      <c r="C30" s="58">
        <v>45866</v>
      </c>
      <c r="D30" s="62"/>
      <c r="E30" s="62"/>
      <c r="F30" s="28"/>
    </row>
    <row r="31" spans="1:6" ht="15.75" x14ac:dyDescent="0.25">
      <c r="A31" s="3">
        <v>30</v>
      </c>
      <c r="B31" s="16"/>
      <c r="C31" s="58"/>
      <c r="D31" s="62"/>
      <c r="E31" s="62"/>
      <c r="F31" s="62">
        <v>58280.93</v>
      </c>
    </row>
    <row r="32" spans="1:6" ht="15.75" x14ac:dyDescent="0.25">
      <c r="A32" s="3">
        <v>31</v>
      </c>
      <c r="B32" s="16">
        <f>10000+D32</f>
        <v>13062.810000000001</v>
      </c>
      <c r="C32" s="58">
        <v>45890</v>
      </c>
      <c r="D32" s="62">
        <f>921.05+2141.76</f>
        <v>3062.8100000000004</v>
      </c>
      <c r="E32" s="62">
        <f>44.16+743.36+59*7.48</f>
        <v>1228.8400000000001</v>
      </c>
      <c r="F32" s="28"/>
    </row>
    <row r="33" spans="1:6" ht="15.75" x14ac:dyDescent="0.25">
      <c r="A33" s="3">
        <v>32</v>
      </c>
      <c r="B33" s="16">
        <f>10000+D33</f>
        <v>13842.14</v>
      </c>
      <c r="C33" s="58">
        <v>45881</v>
      </c>
      <c r="D33" s="62">
        <f>1716.75+697.6+1427.79</f>
        <v>3842.14</v>
      </c>
      <c r="E33" s="62"/>
      <c r="F33" s="28"/>
    </row>
    <row r="34" spans="1:6" ht="15.75" x14ac:dyDescent="0.25">
      <c r="A34" s="3">
        <v>33</v>
      </c>
      <c r="B34" s="16">
        <v>10000</v>
      </c>
      <c r="C34" s="58">
        <v>45888</v>
      </c>
      <c r="D34" s="62"/>
      <c r="E34" s="62"/>
      <c r="F34" s="28"/>
    </row>
    <row r="35" spans="1:6" ht="15.75" x14ac:dyDescent="0.25">
      <c r="A35" s="3">
        <v>34</v>
      </c>
      <c r="B35" s="16">
        <v>10000</v>
      </c>
      <c r="C35" s="58">
        <v>46008</v>
      </c>
      <c r="D35" s="62"/>
      <c r="E35" s="62"/>
      <c r="F35" s="62">
        <v>49048.92</v>
      </c>
    </row>
    <row r="36" spans="1:6" ht="15.75" x14ac:dyDescent="0.25">
      <c r="A36" s="3">
        <v>35</v>
      </c>
      <c r="B36" s="16">
        <v>10000</v>
      </c>
      <c r="C36" s="58">
        <v>45881</v>
      </c>
      <c r="D36" s="62"/>
      <c r="E36" s="62"/>
      <c r="F36" s="28"/>
    </row>
    <row r="37" spans="1:6" ht="15.75" x14ac:dyDescent="0.25">
      <c r="A37" s="3">
        <v>36</v>
      </c>
      <c r="B37" s="16">
        <v>10000</v>
      </c>
      <c r="C37" s="58">
        <v>45882</v>
      </c>
      <c r="D37" s="62"/>
      <c r="E37" s="62"/>
      <c r="F37" s="28"/>
    </row>
    <row r="38" spans="1:6" ht="15.75" x14ac:dyDescent="0.25">
      <c r="A38" s="3">
        <v>37</v>
      </c>
      <c r="B38" s="16">
        <v>10000</v>
      </c>
      <c r="C38" s="58">
        <v>45883</v>
      </c>
      <c r="D38" s="62"/>
      <c r="E38" s="62"/>
      <c r="F38" s="28"/>
    </row>
    <row r="39" spans="1:6" ht="15.75" x14ac:dyDescent="0.25">
      <c r="A39" s="3">
        <v>38</v>
      </c>
      <c r="B39" s="16">
        <v>10000</v>
      </c>
      <c r="C39" s="58">
        <v>45866</v>
      </c>
      <c r="D39" s="62"/>
      <c r="E39" s="62"/>
      <c r="F39" s="28"/>
    </row>
    <row r="40" spans="1:6" ht="15.75" x14ac:dyDescent="0.25">
      <c r="A40" s="3">
        <v>39</v>
      </c>
      <c r="B40" s="16">
        <v>10000</v>
      </c>
      <c r="C40" s="58">
        <v>45876</v>
      </c>
      <c r="D40" s="62"/>
      <c r="E40" s="62"/>
      <c r="F40" s="28"/>
    </row>
    <row r="41" spans="1:6" ht="15.75" x14ac:dyDescent="0.25">
      <c r="A41" s="3">
        <v>40</v>
      </c>
      <c r="B41" s="16">
        <v>10000</v>
      </c>
      <c r="C41" s="58">
        <v>45891</v>
      </c>
      <c r="D41" s="62"/>
      <c r="E41" s="62"/>
      <c r="F41" s="28"/>
    </row>
    <row r="42" spans="1:6" ht="15.75" x14ac:dyDescent="0.25">
      <c r="A42" s="3">
        <v>41</v>
      </c>
      <c r="B42" s="16">
        <v>10000</v>
      </c>
      <c r="C42" s="58">
        <v>45874</v>
      </c>
      <c r="D42" s="62"/>
      <c r="E42" s="62"/>
      <c r="F42" s="28"/>
    </row>
    <row r="43" spans="1:6" ht="15.75" x14ac:dyDescent="0.25">
      <c r="A43" s="3">
        <v>42</v>
      </c>
      <c r="B43" s="16"/>
      <c r="C43" s="58"/>
      <c r="D43" s="62"/>
      <c r="E43" s="62"/>
      <c r="F43" s="62">
        <v>58280.93</v>
      </c>
    </row>
    <row r="44" spans="1:6" ht="15.75" x14ac:dyDescent="0.25">
      <c r="A44" s="3">
        <v>43</v>
      </c>
      <c r="B44" s="16">
        <v>10000</v>
      </c>
      <c r="C44" s="58">
        <v>45866</v>
      </c>
      <c r="D44" s="62"/>
      <c r="E44" s="62"/>
      <c r="F44" s="28"/>
    </row>
    <row r="45" spans="1:6" ht="15.75" x14ac:dyDescent="0.25">
      <c r="A45" s="3">
        <v>44</v>
      </c>
      <c r="B45" s="16">
        <v>10000</v>
      </c>
      <c r="C45" s="58">
        <v>45866</v>
      </c>
      <c r="D45" s="62"/>
      <c r="E45" s="62"/>
      <c r="F45" s="28"/>
    </row>
    <row r="46" spans="1:6" ht="15.75" x14ac:dyDescent="0.25">
      <c r="A46" s="3">
        <v>45</v>
      </c>
      <c r="B46" s="16">
        <v>10000</v>
      </c>
      <c r="C46" s="58">
        <v>45866</v>
      </c>
      <c r="D46" s="62"/>
      <c r="E46" s="62"/>
      <c r="F46" s="28"/>
    </row>
    <row r="47" spans="1:6" ht="15.75" x14ac:dyDescent="0.25">
      <c r="A47" s="3">
        <v>46</v>
      </c>
      <c r="B47" s="16">
        <f>10000+D47</f>
        <v>17692.349999999999</v>
      </c>
      <c r="C47" s="58">
        <v>45879</v>
      </c>
      <c r="D47" s="62">
        <f>975.55+3000+3716.8</f>
        <v>7692.35</v>
      </c>
      <c r="E47" s="62"/>
      <c r="F47" s="28"/>
    </row>
    <row r="48" spans="1:6" ht="15.75" x14ac:dyDescent="0.25">
      <c r="A48" s="3">
        <v>47</v>
      </c>
      <c r="B48" s="16">
        <v>10000</v>
      </c>
      <c r="C48" s="58">
        <v>45874</v>
      </c>
      <c r="D48" s="62"/>
      <c r="E48" s="62"/>
      <c r="F48" s="28"/>
    </row>
    <row r="49" spans="1:6" ht="15.75" x14ac:dyDescent="0.25">
      <c r="A49" s="3">
        <v>48</v>
      </c>
      <c r="B49" s="16">
        <v>10000</v>
      </c>
      <c r="C49" s="58">
        <v>45879</v>
      </c>
      <c r="D49" s="62"/>
      <c r="E49" s="62"/>
      <c r="F49" s="28"/>
    </row>
    <row r="50" spans="1:6" ht="15.75" x14ac:dyDescent="0.25">
      <c r="A50" s="3">
        <v>49</v>
      </c>
      <c r="B50" s="16">
        <v>10000</v>
      </c>
      <c r="C50" s="58">
        <v>45880</v>
      </c>
      <c r="D50" s="62"/>
      <c r="E50" s="62"/>
      <c r="F50" s="28"/>
    </row>
    <row r="51" spans="1:6" ht="15.75" x14ac:dyDescent="0.25">
      <c r="A51" s="3">
        <v>50</v>
      </c>
      <c r="B51" s="16">
        <v>10000</v>
      </c>
      <c r="C51" s="58">
        <v>45876</v>
      </c>
      <c r="D51" s="62"/>
      <c r="E51" s="62"/>
      <c r="F51" s="28"/>
    </row>
    <row r="52" spans="1:6" ht="15.75" x14ac:dyDescent="0.25">
      <c r="A52" s="3">
        <v>51</v>
      </c>
      <c r="B52" s="16">
        <v>10000</v>
      </c>
      <c r="C52" s="58">
        <v>45890</v>
      </c>
      <c r="D52" s="62"/>
      <c r="E52" s="62"/>
      <c r="F52" s="28"/>
    </row>
    <row r="53" spans="1:6" ht="15.75" x14ac:dyDescent="0.25">
      <c r="A53" s="3">
        <v>52</v>
      </c>
      <c r="B53" s="16">
        <v>10000</v>
      </c>
      <c r="C53" s="58">
        <v>45881</v>
      </c>
      <c r="D53" s="62"/>
      <c r="E53" s="62"/>
      <c r="F53" s="28"/>
    </row>
    <row r="54" spans="1:6" ht="15.75" x14ac:dyDescent="0.25">
      <c r="A54" s="3">
        <v>53</v>
      </c>
      <c r="B54" s="16">
        <v>10000</v>
      </c>
      <c r="C54" s="58">
        <v>45866</v>
      </c>
      <c r="D54" s="62"/>
      <c r="E54" s="62"/>
      <c r="F54" s="28"/>
    </row>
    <row r="55" spans="1:6" ht="15.75" x14ac:dyDescent="0.25">
      <c r="A55" s="3">
        <v>54</v>
      </c>
      <c r="B55" s="16">
        <v>10000</v>
      </c>
      <c r="C55" s="58">
        <v>45888</v>
      </c>
      <c r="D55" s="62"/>
      <c r="E55" s="62"/>
      <c r="F55" s="28"/>
    </row>
    <row r="56" spans="1:6" ht="15.75" x14ac:dyDescent="0.25">
      <c r="A56" s="3">
        <v>55</v>
      </c>
      <c r="B56" s="16">
        <v>10000</v>
      </c>
      <c r="C56" s="58">
        <v>45887</v>
      </c>
      <c r="D56" s="62"/>
      <c r="E56" s="62"/>
      <c r="F56" s="28"/>
    </row>
    <row r="57" spans="1:6" ht="15.75" x14ac:dyDescent="0.25">
      <c r="A57" s="3">
        <v>56</v>
      </c>
      <c r="B57" s="16">
        <v>10000</v>
      </c>
      <c r="C57" s="58">
        <v>45869</v>
      </c>
      <c r="D57" s="62"/>
      <c r="E57" s="62"/>
      <c r="F57" s="28"/>
    </row>
    <row r="58" spans="1:6" ht="15.75" x14ac:dyDescent="0.25">
      <c r="A58" s="3">
        <v>57</v>
      </c>
      <c r="B58" s="16">
        <v>10000</v>
      </c>
      <c r="C58" s="58">
        <v>45869</v>
      </c>
      <c r="D58" s="62"/>
      <c r="E58" s="62"/>
      <c r="F58" s="28"/>
    </row>
    <row r="59" spans="1:6" ht="15.75" x14ac:dyDescent="0.25">
      <c r="A59" s="3">
        <v>58</v>
      </c>
      <c r="B59" s="16"/>
      <c r="C59" s="58"/>
      <c r="D59" s="62"/>
      <c r="E59" s="62"/>
      <c r="F59" s="62">
        <v>58280.93</v>
      </c>
    </row>
    <row r="60" spans="1:6" ht="15.75" x14ac:dyDescent="0.25">
      <c r="A60" s="3">
        <v>59</v>
      </c>
      <c r="B60" s="16"/>
      <c r="C60" s="58"/>
      <c r="D60" s="62"/>
      <c r="E60" s="62"/>
      <c r="F60" s="62">
        <v>58280.93</v>
      </c>
    </row>
    <row r="61" spans="1:6" ht="15.75" x14ac:dyDescent="0.25">
      <c r="A61" s="3">
        <v>60</v>
      </c>
      <c r="B61" s="16">
        <f>10000+D61</f>
        <v>12377.28</v>
      </c>
      <c r="C61" s="58">
        <v>45888</v>
      </c>
      <c r="D61" s="62">
        <v>2377.2800000000002</v>
      </c>
      <c r="E61" s="63"/>
      <c r="F61" s="10"/>
    </row>
    <row r="62" spans="1:6" ht="15.75" x14ac:dyDescent="0.25">
      <c r="A62" s="3">
        <v>61</v>
      </c>
      <c r="B62" s="16">
        <v>10000</v>
      </c>
      <c r="C62" s="58">
        <v>45866</v>
      </c>
      <c r="D62" s="62"/>
      <c r="E62" s="62"/>
      <c r="F62" s="28"/>
    </row>
    <row r="63" spans="1:6" ht="15.75" x14ac:dyDescent="0.25">
      <c r="A63" s="3">
        <v>62</v>
      </c>
      <c r="B63" s="16">
        <v>10000</v>
      </c>
      <c r="C63" s="58">
        <v>45880</v>
      </c>
      <c r="D63" s="62"/>
      <c r="E63" s="62"/>
      <c r="F63" s="28"/>
    </row>
    <row r="64" spans="1:6" ht="15.75" x14ac:dyDescent="0.25">
      <c r="A64" s="3">
        <v>63</v>
      </c>
      <c r="B64" s="16">
        <v>10000</v>
      </c>
      <c r="C64" s="58">
        <v>45880</v>
      </c>
      <c r="D64" s="62"/>
      <c r="E64" s="62"/>
      <c r="F64" s="28"/>
    </row>
    <row r="65" spans="1:8" ht="15.75" x14ac:dyDescent="0.25">
      <c r="A65" s="3">
        <v>64</v>
      </c>
      <c r="B65" s="16">
        <v>10000</v>
      </c>
      <c r="C65" s="58">
        <v>45876</v>
      </c>
      <c r="D65" s="62"/>
      <c r="E65" s="62"/>
      <c r="F65" s="28"/>
    </row>
    <row r="66" spans="1:8" ht="15.75" x14ac:dyDescent="0.25">
      <c r="A66" s="3">
        <v>65</v>
      </c>
      <c r="B66" s="16">
        <v>10000</v>
      </c>
      <c r="C66" s="58">
        <v>45876</v>
      </c>
      <c r="D66" s="62"/>
      <c r="E66" s="62"/>
      <c r="F66" s="28"/>
    </row>
    <row r="67" spans="1:8" ht="15.75" x14ac:dyDescent="0.25">
      <c r="A67" s="3">
        <v>66</v>
      </c>
      <c r="B67" s="16">
        <v>10000</v>
      </c>
      <c r="C67" s="58">
        <v>45890</v>
      </c>
      <c r="D67" s="62"/>
      <c r="E67" s="62"/>
      <c r="F67" s="28"/>
    </row>
    <row r="68" spans="1:8" ht="15.75" x14ac:dyDescent="0.25">
      <c r="A68" s="3">
        <v>67</v>
      </c>
      <c r="B68" s="16">
        <f>10000+D68</f>
        <v>10890.56</v>
      </c>
      <c r="C68" s="58">
        <v>45879</v>
      </c>
      <c r="D68" s="62">
        <f>426.88+463.68</f>
        <v>890.56</v>
      </c>
      <c r="E68" s="62">
        <f>29*7.48</f>
        <v>216.92000000000002</v>
      </c>
      <c r="F68" s="28"/>
    </row>
    <row r="69" spans="1:8" ht="15.75" x14ac:dyDescent="0.25">
      <c r="A69" s="3">
        <v>68</v>
      </c>
      <c r="B69" s="16">
        <v>10000</v>
      </c>
      <c r="C69" s="58">
        <v>45866</v>
      </c>
      <c r="D69" s="62"/>
      <c r="E69" s="62"/>
      <c r="F69" s="28"/>
    </row>
    <row r="70" spans="1:8" ht="15.75" x14ac:dyDescent="0.25">
      <c r="A70" s="3">
        <v>69</v>
      </c>
      <c r="B70" s="16">
        <v>10000</v>
      </c>
      <c r="C70" s="58">
        <v>45866</v>
      </c>
      <c r="D70" s="62"/>
      <c r="E70" s="62"/>
      <c r="F70" s="28"/>
    </row>
    <row r="71" spans="1:8" ht="15.75" x14ac:dyDescent="0.25">
      <c r="A71" s="3">
        <v>70</v>
      </c>
      <c r="B71" s="16"/>
      <c r="C71" s="58"/>
      <c r="D71" s="62"/>
      <c r="E71" s="62"/>
      <c r="F71" s="62">
        <v>58280.93</v>
      </c>
    </row>
    <row r="72" spans="1:8" ht="15.75" x14ac:dyDescent="0.25">
      <c r="A72" s="3">
        <v>71</v>
      </c>
      <c r="B72" s="16">
        <v>10000</v>
      </c>
      <c r="C72" s="58">
        <v>45866</v>
      </c>
      <c r="D72" s="62"/>
      <c r="E72" s="62"/>
      <c r="F72" s="28"/>
    </row>
    <row r="73" spans="1:8" ht="15.75" x14ac:dyDescent="0.25">
      <c r="A73" s="3">
        <v>72</v>
      </c>
      <c r="B73" s="16">
        <v>10000</v>
      </c>
      <c r="C73" s="58">
        <v>45866</v>
      </c>
      <c r="D73" s="62"/>
      <c r="E73" s="62"/>
      <c r="F73" s="28"/>
    </row>
    <row r="74" spans="1:8" ht="15.75" x14ac:dyDescent="0.25">
      <c r="A74" s="3">
        <v>73</v>
      </c>
      <c r="B74" s="16">
        <v>10000</v>
      </c>
      <c r="C74" s="58">
        <v>45867</v>
      </c>
      <c r="D74" s="62"/>
      <c r="E74" s="62"/>
      <c r="F74" s="28"/>
    </row>
    <row r="75" spans="1:8" ht="15.75" x14ac:dyDescent="0.25">
      <c r="A75" s="3">
        <v>74</v>
      </c>
      <c r="B75" s="16">
        <v>10000</v>
      </c>
      <c r="C75" s="58">
        <v>45933</v>
      </c>
      <c r="D75" s="62"/>
      <c r="E75" s="62"/>
      <c r="F75" s="62">
        <v>48280.93</v>
      </c>
      <c r="H75" s="38"/>
    </row>
    <row r="76" spans="1:8" ht="15.75" x14ac:dyDescent="0.25">
      <c r="A76" s="3">
        <v>75</v>
      </c>
      <c r="B76" s="16">
        <v>10000</v>
      </c>
      <c r="C76" s="58">
        <v>45879</v>
      </c>
      <c r="D76" s="62"/>
      <c r="E76" s="62"/>
      <c r="F76" s="28"/>
    </row>
    <row r="77" spans="1:8" ht="15.75" x14ac:dyDescent="0.25">
      <c r="A77" s="3">
        <v>76</v>
      </c>
      <c r="B77" s="16">
        <v>10000</v>
      </c>
      <c r="C77" s="58">
        <v>45866</v>
      </c>
      <c r="E77" s="62"/>
      <c r="F77" s="65"/>
      <c r="G77" s="66" t="s">
        <v>54</v>
      </c>
    </row>
    <row r="78" spans="1:8" ht="15.75" x14ac:dyDescent="0.25">
      <c r="A78" s="3">
        <v>77</v>
      </c>
      <c r="B78" s="16">
        <v>10001</v>
      </c>
      <c r="C78" s="58">
        <v>45881</v>
      </c>
      <c r="D78" s="62"/>
      <c r="E78" s="62"/>
      <c r="F78" s="28"/>
    </row>
    <row r="79" spans="1:8" ht="15.75" x14ac:dyDescent="0.25">
      <c r="A79" s="3">
        <v>78</v>
      </c>
      <c r="B79" s="16">
        <v>10000</v>
      </c>
      <c r="C79" s="58">
        <v>45890</v>
      </c>
      <c r="D79" s="62"/>
      <c r="E79" s="62"/>
      <c r="F79" s="28"/>
    </row>
    <row r="80" spans="1:8" ht="15.75" x14ac:dyDescent="0.25">
      <c r="A80" s="3">
        <v>79</v>
      </c>
      <c r="B80" s="16">
        <v>10000</v>
      </c>
      <c r="C80" s="58">
        <v>45890</v>
      </c>
      <c r="D80" s="62"/>
      <c r="E80" s="62"/>
      <c r="F80" s="28"/>
    </row>
    <row r="81" spans="1:8" ht="15.75" x14ac:dyDescent="0.25">
      <c r="A81" s="3">
        <v>80</v>
      </c>
      <c r="B81" s="16">
        <v>52828</v>
      </c>
      <c r="C81" s="58">
        <v>45951</v>
      </c>
      <c r="D81" s="62"/>
      <c r="E81" s="62"/>
      <c r="F81" s="28"/>
    </row>
    <row r="82" spans="1:8" ht="15.75" x14ac:dyDescent="0.25">
      <c r="A82" s="3">
        <v>81</v>
      </c>
      <c r="B82" s="16">
        <v>52828</v>
      </c>
      <c r="C82" s="58">
        <v>45951</v>
      </c>
      <c r="D82" s="62"/>
      <c r="E82" s="62"/>
      <c r="F82" s="28"/>
    </row>
    <row r="83" spans="1:8" ht="15.75" x14ac:dyDescent="0.25">
      <c r="A83" s="3">
        <v>82</v>
      </c>
      <c r="B83" s="16"/>
      <c r="C83" s="58"/>
      <c r="D83" s="62"/>
      <c r="E83" s="62"/>
      <c r="F83" s="62">
        <v>58280.93</v>
      </c>
      <c r="H83" s="38"/>
    </row>
    <row r="84" spans="1:8" ht="15.75" x14ac:dyDescent="0.25">
      <c r="A84" s="3">
        <v>83</v>
      </c>
      <c r="B84" s="16"/>
      <c r="C84" s="58"/>
      <c r="D84" s="62"/>
      <c r="E84" s="62"/>
      <c r="F84" s="62">
        <v>58280.93</v>
      </c>
    </row>
    <row r="85" spans="1:8" ht="15.75" x14ac:dyDescent="0.25">
      <c r="A85" s="3">
        <v>84</v>
      </c>
      <c r="B85" s="16">
        <v>10000</v>
      </c>
      <c r="C85" s="58">
        <v>45881</v>
      </c>
      <c r="D85" s="62"/>
      <c r="E85" s="62"/>
      <c r="F85" s="28"/>
    </row>
    <row r="86" spans="1:8" ht="15.75" x14ac:dyDescent="0.25">
      <c r="A86" s="3">
        <v>85</v>
      </c>
      <c r="B86" s="16">
        <v>10000</v>
      </c>
      <c r="C86" s="58">
        <v>45881</v>
      </c>
      <c r="D86" s="62"/>
      <c r="E86" s="62"/>
      <c r="F86" s="28"/>
    </row>
    <row r="87" spans="1:8" ht="15.75" x14ac:dyDescent="0.25">
      <c r="A87" s="3">
        <v>86</v>
      </c>
      <c r="B87" s="16">
        <v>10000</v>
      </c>
      <c r="C87" s="58">
        <v>45889</v>
      </c>
      <c r="D87" s="62"/>
      <c r="E87" s="62"/>
      <c r="F87" s="28"/>
    </row>
    <row r="88" spans="1:8" ht="15.75" x14ac:dyDescent="0.25">
      <c r="A88" s="3">
        <v>87</v>
      </c>
      <c r="B88" s="16"/>
      <c r="C88" s="58"/>
      <c r="D88" s="62"/>
      <c r="E88" s="62"/>
      <c r="F88" s="62">
        <v>58280.93</v>
      </c>
    </row>
    <row r="89" spans="1:8" ht="15.75" x14ac:dyDescent="0.25">
      <c r="A89" s="3">
        <v>88</v>
      </c>
      <c r="B89" s="16">
        <v>10000</v>
      </c>
      <c r="C89" s="58">
        <v>45890</v>
      </c>
      <c r="D89" s="62"/>
      <c r="E89" s="62"/>
      <c r="F89" s="28"/>
    </row>
    <row r="90" spans="1:8" ht="15.75" x14ac:dyDescent="0.25">
      <c r="A90" s="3">
        <v>89</v>
      </c>
      <c r="B90" s="62">
        <v>58280.93</v>
      </c>
      <c r="C90" s="58">
        <v>46056</v>
      </c>
      <c r="D90" s="62"/>
      <c r="E90" s="62"/>
      <c r="F90" s="62"/>
      <c r="H90" s="64"/>
    </row>
    <row r="91" spans="1:8" ht="15.75" x14ac:dyDescent="0.25">
      <c r="A91" s="3">
        <v>90</v>
      </c>
      <c r="B91" s="16">
        <v>10000</v>
      </c>
      <c r="C91" s="58">
        <v>45890</v>
      </c>
      <c r="D91" s="62"/>
      <c r="E91" s="62"/>
      <c r="F91" s="28"/>
    </row>
    <row r="92" spans="1:8" ht="15.75" x14ac:dyDescent="0.25">
      <c r="A92" s="3">
        <v>91</v>
      </c>
      <c r="B92" s="16">
        <v>10000</v>
      </c>
      <c r="C92" s="58">
        <v>45867</v>
      </c>
      <c r="D92" s="62"/>
      <c r="E92" s="62"/>
      <c r="F92" s="28"/>
    </row>
    <row r="93" spans="1:8" ht="15.75" x14ac:dyDescent="0.25">
      <c r="A93" s="3">
        <v>92</v>
      </c>
      <c r="B93" s="16"/>
      <c r="C93" s="58"/>
      <c r="D93" s="62"/>
      <c r="E93" s="62"/>
      <c r="F93" s="62">
        <v>58280.93</v>
      </c>
    </row>
    <row r="94" spans="1:8" ht="15.75" x14ac:dyDescent="0.25">
      <c r="A94" s="3" t="s">
        <v>60</v>
      </c>
      <c r="B94" s="16"/>
      <c r="C94" s="58"/>
      <c r="D94" s="62"/>
      <c r="E94" s="62"/>
      <c r="F94" s="62">
        <v>58280.93</v>
      </c>
    </row>
    <row r="95" spans="1:8" ht="15.75" x14ac:dyDescent="0.25">
      <c r="A95" s="3">
        <v>93</v>
      </c>
      <c r="B95" s="16"/>
      <c r="C95" s="58"/>
      <c r="D95" s="62"/>
      <c r="E95" s="62"/>
      <c r="F95" s="62">
        <v>58280.93</v>
      </c>
    </row>
    <row r="96" spans="1:8" ht="15.75" x14ac:dyDescent="0.25">
      <c r="A96" s="3">
        <v>94</v>
      </c>
      <c r="B96" s="16"/>
      <c r="C96" s="58"/>
      <c r="D96" s="62"/>
      <c r="E96" s="62"/>
      <c r="F96" s="62">
        <v>58280.93</v>
      </c>
    </row>
    <row r="97" spans="1:10" ht="15.75" x14ac:dyDescent="0.25">
      <c r="A97" s="3">
        <v>95</v>
      </c>
      <c r="B97" s="16">
        <v>10000</v>
      </c>
      <c r="C97" s="58">
        <v>45866</v>
      </c>
      <c r="D97" s="62"/>
      <c r="E97" s="62"/>
      <c r="F97" s="28"/>
    </row>
    <row r="98" spans="1:10" ht="15.75" x14ac:dyDescent="0.25">
      <c r="A98" s="3">
        <v>96</v>
      </c>
      <c r="B98" s="16"/>
      <c r="C98" s="58"/>
      <c r="D98" s="62"/>
      <c r="E98" s="62"/>
      <c r="F98" s="62">
        <v>58280.93</v>
      </c>
    </row>
    <row r="99" spans="1:10" ht="15.75" x14ac:dyDescent="0.25">
      <c r="A99" s="3">
        <v>97</v>
      </c>
      <c r="B99" s="16">
        <v>10000</v>
      </c>
      <c r="C99" s="58">
        <v>45863</v>
      </c>
      <c r="D99" s="62"/>
      <c r="E99" s="62"/>
      <c r="F99" s="28"/>
    </row>
    <row r="100" spans="1:10" ht="15.75" x14ac:dyDescent="0.25">
      <c r="A100" s="3">
        <v>98</v>
      </c>
      <c r="B100" s="16">
        <v>10000</v>
      </c>
      <c r="C100" s="58">
        <v>45866</v>
      </c>
      <c r="D100" s="62"/>
      <c r="E100" s="62"/>
      <c r="F100" s="28"/>
    </row>
    <row r="101" spans="1:10" ht="15.75" x14ac:dyDescent="0.25">
      <c r="A101" s="3">
        <v>100</v>
      </c>
      <c r="B101" s="16"/>
      <c r="C101" s="58"/>
      <c r="D101" s="62"/>
      <c r="E101" s="62"/>
      <c r="F101" s="62">
        <v>58280.93</v>
      </c>
    </row>
    <row r="102" spans="1:10" ht="15.75" x14ac:dyDescent="0.25">
      <c r="A102" s="3">
        <v>101</v>
      </c>
      <c r="B102" s="16"/>
      <c r="C102" s="58"/>
      <c r="D102" s="62"/>
      <c r="E102" s="62"/>
      <c r="F102" s="62">
        <v>58280.93</v>
      </c>
      <c r="J102" s="38"/>
    </row>
    <row r="103" spans="1:10" ht="15.75" x14ac:dyDescent="0.25">
      <c r="A103" s="3">
        <v>102</v>
      </c>
      <c r="B103" s="16">
        <v>10000</v>
      </c>
      <c r="C103" s="58">
        <v>45880</v>
      </c>
      <c r="D103" s="62"/>
      <c r="E103" s="62"/>
      <c r="F103" s="28"/>
    </row>
    <row r="104" spans="1:10" ht="15.75" x14ac:dyDescent="0.25">
      <c r="A104" s="3">
        <v>103</v>
      </c>
      <c r="B104" s="16">
        <v>10000</v>
      </c>
      <c r="C104" s="58">
        <v>45866</v>
      </c>
      <c r="D104" s="62"/>
      <c r="E104" s="62"/>
      <c r="F104" s="28"/>
    </row>
    <row r="105" spans="1:10" ht="15.75" x14ac:dyDescent="0.25">
      <c r="A105" s="3">
        <v>104</v>
      </c>
      <c r="B105" s="16">
        <v>10000</v>
      </c>
      <c r="C105" s="58">
        <v>45888</v>
      </c>
      <c r="D105" s="62"/>
      <c r="E105" s="62"/>
      <c r="F105" s="28"/>
      <c r="J105" s="38"/>
    </row>
    <row r="106" spans="1:10" ht="15.75" x14ac:dyDescent="0.25">
      <c r="A106" s="3">
        <v>105</v>
      </c>
      <c r="B106" s="16"/>
      <c r="C106" s="58"/>
      <c r="D106" s="62"/>
      <c r="E106" s="62"/>
      <c r="F106" s="62">
        <v>58280.93</v>
      </c>
      <c r="J106" s="38"/>
    </row>
    <row r="107" spans="1:10" ht="15.75" x14ac:dyDescent="0.25">
      <c r="A107" s="3">
        <v>106</v>
      </c>
      <c r="B107" s="16"/>
      <c r="C107" s="58"/>
      <c r="D107" s="62"/>
      <c r="E107" s="62"/>
      <c r="F107" s="62">
        <v>58280.93</v>
      </c>
    </row>
    <row r="108" spans="1:10" ht="15.75" x14ac:dyDescent="0.25">
      <c r="A108" s="3">
        <v>107</v>
      </c>
      <c r="B108" s="16">
        <f>10000+D108</f>
        <v>13704.99</v>
      </c>
      <c r="C108" s="58">
        <v>45874</v>
      </c>
      <c r="D108" s="62">
        <f>1438.11+1611.84+522.56+36.8+95.68</f>
        <v>3704.99</v>
      </c>
      <c r="E108" s="62"/>
      <c r="F108" s="28"/>
      <c r="J108" s="38"/>
    </row>
    <row r="109" spans="1:10" ht="15.75" x14ac:dyDescent="0.25">
      <c r="A109" s="3">
        <v>108</v>
      </c>
      <c r="B109" s="16"/>
      <c r="C109" s="58"/>
      <c r="D109" s="62"/>
      <c r="E109" s="62"/>
      <c r="F109" s="62">
        <v>58280.93</v>
      </c>
    </row>
    <row r="110" spans="1:10" ht="15.75" x14ac:dyDescent="0.25">
      <c r="A110" s="3">
        <v>109</v>
      </c>
      <c r="B110" s="16">
        <v>10000</v>
      </c>
      <c r="C110" s="58">
        <v>45875</v>
      </c>
      <c r="D110" s="62"/>
      <c r="E110" s="62"/>
      <c r="F110" s="28"/>
    </row>
    <row r="111" spans="1:10" ht="15.75" x14ac:dyDescent="0.25">
      <c r="A111" s="3">
        <v>110</v>
      </c>
      <c r="B111" s="16"/>
      <c r="C111" s="58"/>
      <c r="D111" s="62"/>
      <c r="E111" s="62"/>
      <c r="F111" s="62">
        <v>58280.93</v>
      </c>
    </row>
    <row r="112" spans="1:10" ht="15.75" x14ac:dyDescent="0.25">
      <c r="A112" s="3">
        <v>111</v>
      </c>
      <c r="B112" s="16">
        <v>10000</v>
      </c>
      <c r="C112" s="58">
        <v>45874</v>
      </c>
      <c r="D112" s="62"/>
      <c r="E112" s="62"/>
      <c r="F112" s="28"/>
    </row>
    <row r="113" spans="1:10" ht="15.75" x14ac:dyDescent="0.25">
      <c r="A113" s="26" t="s">
        <v>41</v>
      </c>
      <c r="B113" s="27">
        <f>SUM(B3:B112)</f>
        <v>956617.92</v>
      </c>
      <c r="C113" s="28"/>
      <c r="D113" s="34">
        <f>SUM(D3:D112)</f>
        <v>22679.989999999998</v>
      </c>
      <c r="E113" s="34">
        <f>SUM(E3:E112)</f>
        <v>1468.2000000000003</v>
      </c>
      <c r="F113" s="34">
        <f>SUM(F3:F112)</f>
        <v>1845757.7499999995</v>
      </c>
      <c r="J113" s="38"/>
    </row>
    <row r="116" spans="1:10" ht="15.75" x14ac:dyDescent="0.25">
      <c r="A116" s="60" t="s">
        <v>73</v>
      </c>
      <c r="B116" s="33"/>
      <c r="C116" s="33"/>
      <c r="D116" s="34">
        <f>F113</f>
        <v>1845757.7499999995</v>
      </c>
      <c r="E116" s="34"/>
    </row>
    <row r="117" spans="1:10" ht="15.75" x14ac:dyDescent="0.25">
      <c r="A117" s="60" t="s">
        <v>101</v>
      </c>
      <c r="B117" s="33"/>
      <c r="C117" s="33"/>
      <c r="D117" s="34">
        <f>D116*0.85</f>
        <v>1568894.0874999997</v>
      </c>
      <c r="E117" s="34"/>
    </row>
    <row r="118" spans="1:10" ht="15.75" x14ac:dyDescent="0.25">
      <c r="A118" s="60" t="s">
        <v>74</v>
      </c>
      <c r="B118" s="33"/>
      <c r="C118" s="33"/>
      <c r="D118" s="34">
        <f>SUM(E3:E112)</f>
        <v>1468.2000000000003</v>
      </c>
    </row>
    <row r="119" spans="1:10" ht="15.75" x14ac:dyDescent="0.25">
      <c r="A119" s="60"/>
      <c r="B119" s="33"/>
      <c r="C119" s="33"/>
      <c r="D119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A6B-08A9-457C-A38C-BA07AE4DAD74}">
  <dimension ref="A2:J81"/>
  <sheetViews>
    <sheetView topLeftCell="A67" workbookViewId="0">
      <selection activeCell="E18" sqref="E18"/>
    </sheetView>
  </sheetViews>
  <sheetFormatPr defaultRowHeight="15" x14ac:dyDescent="0.25"/>
  <cols>
    <col min="1" max="1" width="71.7109375" bestFit="1" customWidth="1"/>
    <col min="2" max="2" width="11.85546875" bestFit="1" customWidth="1"/>
    <col min="3" max="3" width="13.5703125" customWidth="1"/>
    <col min="4" max="4" width="12.7109375" customWidth="1"/>
    <col min="5" max="5" width="15.28515625" customWidth="1"/>
    <col min="6" max="6" width="15.140625" customWidth="1"/>
    <col min="7" max="7" width="13.140625" customWidth="1"/>
    <col min="8" max="8" width="11.85546875" customWidth="1"/>
    <col min="9" max="9" width="13.140625" customWidth="1"/>
  </cols>
  <sheetData>
    <row r="2" spans="1:10" ht="18.75" x14ac:dyDescent="0.25">
      <c r="A2" s="9" t="s">
        <v>77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10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  <c r="J3" s="20"/>
    </row>
    <row r="4" spans="1:10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20"/>
    </row>
    <row r="5" spans="1:10" ht="15.75" x14ac:dyDescent="0.25">
      <c r="A5" s="5" t="s">
        <v>11</v>
      </c>
      <c r="B5" s="21">
        <f>SUM(C5:I5)</f>
        <v>2100</v>
      </c>
      <c r="C5" s="16">
        <v>2100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20"/>
    </row>
    <row r="6" spans="1:10" ht="15.75" x14ac:dyDescent="0.25">
      <c r="A6" s="18" t="s">
        <v>42</v>
      </c>
      <c r="B6" s="21"/>
      <c r="C6" s="48">
        <v>45869</v>
      </c>
      <c r="D6" s="16"/>
      <c r="E6" s="16"/>
      <c r="F6" s="16"/>
      <c r="G6" s="16"/>
      <c r="H6" s="16"/>
      <c r="I6" s="16"/>
      <c r="J6" s="20"/>
    </row>
    <row r="7" spans="1:10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0"/>
    </row>
    <row r="8" spans="1:10" ht="15.75" x14ac:dyDescent="0.25">
      <c r="A8" s="18" t="s">
        <v>42</v>
      </c>
      <c r="B8" s="21"/>
      <c r="C8" s="48">
        <v>45869</v>
      </c>
      <c r="D8" s="16"/>
      <c r="E8" s="16"/>
      <c r="F8" s="16"/>
      <c r="G8" s="16"/>
      <c r="H8" s="16"/>
      <c r="I8" s="16"/>
      <c r="J8" s="20"/>
    </row>
    <row r="9" spans="1:10" ht="15.75" x14ac:dyDescent="0.25">
      <c r="A9" s="5" t="s">
        <v>20</v>
      </c>
      <c r="B9" s="21">
        <f>SUM(C9:I9)</f>
        <v>34551.11</v>
      </c>
      <c r="C9" s="34">
        <v>9894.1</v>
      </c>
      <c r="D9" s="16">
        <v>24657.01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0"/>
    </row>
    <row r="10" spans="1:10" ht="15.75" x14ac:dyDescent="0.25">
      <c r="A10" s="18" t="s">
        <v>42</v>
      </c>
      <c r="B10" s="21"/>
      <c r="C10" s="48">
        <v>45866</v>
      </c>
      <c r="D10" s="48">
        <v>45869</v>
      </c>
      <c r="E10" s="19"/>
      <c r="F10" s="19"/>
      <c r="G10" s="19"/>
      <c r="H10" s="19"/>
      <c r="I10" s="19"/>
    </row>
    <row r="11" spans="1:10" ht="31.5" x14ac:dyDescent="0.25">
      <c r="A11" s="5" t="s">
        <v>28</v>
      </c>
      <c r="B11" s="21">
        <f>SUM(C11:I11)</f>
        <v>106</v>
      </c>
      <c r="C11" s="22">
        <v>106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10" ht="15.75" x14ac:dyDescent="0.25">
      <c r="A12" s="18" t="s">
        <v>42</v>
      </c>
      <c r="B12" s="21"/>
      <c r="C12" s="48">
        <v>45866</v>
      </c>
      <c r="D12" s="22"/>
      <c r="E12" s="22"/>
      <c r="F12" s="22"/>
      <c r="G12" s="22"/>
      <c r="H12" s="22"/>
      <c r="I12" s="22"/>
    </row>
    <row r="13" spans="1:10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10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10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10" ht="47.25" x14ac:dyDescent="0.25">
      <c r="A16" s="5" t="s">
        <v>12</v>
      </c>
      <c r="B16" s="21">
        <f>SUM(C16:I16)</f>
        <v>15932.45</v>
      </c>
      <c r="C16" s="22">
        <f>2539+38.08</f>
        <v>2577.08</v>
      </c>
      <c r="D16" s="22">
        <f>2658+39.87</f>
        <v>2697.87</v>
      </c>
      <c r="E16" s="22">
        <f>5400+81</f>
        <v>5481</v>
      </c>
      <c r="F16" s="22">
        <f>3700+55.5</f>
        <v>3755.5</v>
      </c>
      <c r="G16" s="22">
        <f>1400+21</f>
        <v>1421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>
        <v>45867</v>
      </c>
      <c r="D17" s="37">
        <v>45867</v>
      </c>
      <c r="E17" s="37">
        <v>45867</v>
      </c>
      <c r="F17" s="37">
        <v>45867</v>
      </c>
      <c r="G17" s="37">
        <v>45867</v>
      </c>
      <c r="H17" s="22"/>
      <c r="I17" s="22"/>
    </row>
    <row r="18" spans="1:9" ht="63" x14ac:dyDescent="0.25">
      <c r="A18" s="18" t="s">
        <v>44</v>
      </c>
      <c r="B18" s="21"/>
      <c r="C18" s="23" t="s">
        <v>85</v>
      </c>
      <c r="D18" s="23" t="s">
        <v>86</v>
      </c>
      <c r="E18" s="23" t="s">
        <v>87</v>
      </c>
      <c r="F18" s="23" t="s">
        <v>88</v>
      </c>
      <c r="G18" s="39" t="s">
        <v>89</v>
      </c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12613.25</v>
      </c>
      <c r="C20" s="22">
        <v>12613.25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45866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15253</v>
      </c>
      <c r="C25" s="22">
        <v>15050</v>
      </c>
      <c r="D25" s="22">
        <f>200+3</f>
        <v>203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>
        <v>45866</v>
      </c>
      <c r="D26" s="37">
        <v>45867</v>
      </c>
      <c r="E26" s="22"/>
      <c r="F26" s="22"/>
      <c r="G26" s="22"/>
      <c r="H26" s="22"/>
      <c r="I26" s="22"/>
    </row>
    <row r="27" spans="1:9" ht="78.75" x14ac:dyDescent="0.25">
      <c r="A27" s="18" t="s">
        <v>45</v>
      </c>
      <c r="B27" s="21"/>
      <c r="C27" s="23" t="s">
        <v>91</v>
      </c>
      <c r="D27" s="23" t="s">
        <v>90</v>
      </c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/>
      <c r="D33" s="22"/>
      <c r="E33" s="22"/>
      <c r="F33" s="22"/>
      <c r="G33" s="22"/>
      <c r="H33" s="22"/>
      <c r="I33" s="22"/>
    </row>
    <row r="34" spans="1:9" ht="15.75" x14ac:dyDescent="0.25">
      <c r="A34" s="5" t="s">
        <v>0</v>
      </c>
      <c r="B34" s="21">
        <f>SUM(C34:I34)</f>
        <v>31715.599999999999</v>
      </c>
      <c r="C34" s="22">
        <v>31715.599999999999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45866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f>D43</f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22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12687.5</v>
      </c>
      <c r="C59" s="22">
        <f>12500+187.5</f>
        <v>12687.5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>
        <v>45867</v>
      </c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0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0" ht="15.75" x14ac:dyDescent="0.25">
      <c r="A66" s="5" t="s">
        <v>2</v>
      </c>
      <c r="B66" s="21">
        <f>SUM(C66:I66)</f>
        <v>0</v>
      </c>
      <c r="C66" s="22">
        <f>D66</f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0" ht="15.75" x14ac:dyDescent="0.25">
      <c r="A67" s="18" t="s">
        <v>42</v>
      </c>
      <c r="B67" s="21"/>
      <c r="C67" s="22"/>
      <c r="D67" s="22"/>
      <c r="E67" s="22"/>
      <c r="F67" s="22"/>
      <c r="G67" s="22"/>
      <c r="H67" s="22"/>
      <c r="I67" s="22"/>
    </row>
    <row r="68" spans="1:10" ht="15.75" x14ac:dyDescent="0.25">
      <c r="A68" s="5" t="s">
        <v>7</v>
      </c>
      <c r="B68" s="21">
        <f>SUM(C68:I68)</f>
        <v>0</v>
      </c>
      <c r="C68" s="22">
        <f>D68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0" ht="15.75" x14ac:dyDescent="0.25">
      <c r="A69" s="18" t="s">
        <v>42</v>
      </c>
      <c r="B69" s="21"/>
      <c r="C69" s="22"/>
      <c r="D69" s="22"/>
      <c r="E69" s="22"/>
      <c r="F69" s="22"/>
      <c r="G69" s="22"/>
      <c r="H69" s="22"/>
      <c r="I69" s="22"/>
    </row>
    <row r="70" spans="1:10" ht="15.75" x14ac:dyDescent="0.25">
      <c r="A70" s="18" t="s">
        <v>45</v>
      </c>
      <c r="B70" s="21"/>
      <c r="C70" s="22"/>
      <c r="D70" s="22"/>
      <c r="E70" s="22"/>
      <c r="F70" s="22"/>
      <c r="G70" s="22"/>
      <c r="H70" s="22"/>
      <c r="I70" s="22"/>
    </row>
    <row r="71" spans="1:10" ht="15.75" x14ac:dyDescent="0.25">
      <c r="A71" s="6" t="s">
        <v>25</v>
      </c>
      <c r="B71" s="29">
        <f>SUM(B4:B68)</f>
        <v>131458.91</v>
      </c>
      <c r="C71" s="29">
        <f>C4+C5+C7+C9+C11+C13+C15+C16+C19+C20+C22+C25+C28+C31+C34+C36+C38+C40+C43+C45+C47+C50+C53+C56+C59+C61+C64+C66+C68</f>
        <v>93243.53</v>
      </c>
      <c r="D71" s="29">
        <f t="shared" ref="D71:I71" si="0">D4+D5+D7+D9+D11+D13+D15+D16+D19+D20+D22+D25+D28+D31+D34+D36+D38+D40+D43+D45+D47+D50+D53+D56+D59+D61+D64+D66+D68</f>
        <v>27557.879999999997</v>
      </c>
      <c r="E71" s="29">
        <f t="shared" si="0"/>
        <v>5481</v>
      </c>
      <c r="F71" s="29">
        <f t="shared" si="0"/>
        <v>3755.5</v>
      </c>
      <c r="G71" s="29">
        <f t="shared" si="0"/>
        <v>1421</v>
      </c>
      <c r="H71" s="29">
        <f t="shared" si="0"/>
        <v>0</v>
      </c>
      <c r="I71" s="29">
        <f t="shared" si="0"/>
        <v>0</v>
      </c>
    </row>
    <row r="72" spans="1:10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10" ht="15.75" x14ac:dyDescent="0.25">
      <c r="A73" s="6" t="s">
        <v>37</v>
      </c>
      <c r="B73" s="29">
        <f>SUM(C73:I73)</f>
        <v>300000</v>
      </c>
      <c r="C73" s="29">
        <v>220000</v>
      </c>
      <c r="D73" s="29">
        <v>40000</v>
      </c>
      <c r="E73" s="29">
        <v>20000</v>
      </c>
      <c r="F73" s="29">
        <v>20000</v>
      </c>
      <c r="G73" s="29"/>
      <c r="H73" s="29"/>
      <c r="I73" s="29"/>
    </row>
    <row r="74" spans="1:10" ht="15.75" x14ac:dyDescent="0.25">
      <c r="A74" s="31" t="s">
        <v>52</v>
      </c>
      <c r="B74" s="16">
        <f>B73-B71</f>
        <v>168541.09</v>
      </c>
      <c r="C74" s="29"/>
      <c r="D74" s="32"/>
      <c r="E74" s="32"/>
      <c r="F74" s="32"/>
      <c r="G74" s="32"/>
      <c r="H74" s="32"/>
      <c r="I74" s="32"/>
      <c r="J74" s="33"/>
    </row>
    <row r="75" spans="1:10" x14ac:dyDescent="0.25">
      <c r="C75" s="38"/>
    </row>
    <row r="76" spans="1:10" ht="15.75" x14ac:dyDescent="0.25">
      <c r="A76" s="33" t="s">
        <v>48</v>
      </c>
      <c r="B76" s="34">
        <f>34551.01</f>
        <v>34551.01</v>
      </c>
    </row>
    <row r="77" spans="1:10" ht="15.75" x14ac:dyDescent="0.25">
      <c r="A77" s="33" t="s">
        <v>49</v>
      </c>
      <c r="B77" s="34">
        <f>12095.02+518.23</f>
        <v>12613.25</v>
      </c>
    </row>
    <row r="78" spans="1:10" ht="15.75" x14ac:dyDescent="0.25">
      <c r="A78" s="33" t="s">
        <v>50</v>
      </c>
      <c r="B78" s="34">
        <v>31715.599999999999</v>
      </c>
    </row>
    <row r="79" spans="1:10" ht="15.75" x14ac:dyDescent="0.25">
      <c r="A79" s="33" t="s">
        <v>56</v>
      </c>
      <c r="B79" s="34">
        <v>26085.759999999998</v>
      </c>
    </row>
    <row r="80" spans="1:10" ht="15.75" x14ac:dyDescent="0.25">
      <c r="A80" s="35" t="s">
        <v>51</v>
      </c>
      <c r="B80" s="36">
        <f>SUM(B76:B79)</f>
        <v>104965.62</v>
      </c>
      <c r="F80" s="38"/>
    </row>
    <row r="81" spans="1:2" ht="15.75" x14ac:dyDescent="0.25">
      <c r="A81" s="33"/>
      <c r="B81" s="33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8549-E354-446E-ABC2-1241960DA670}">
  <dimension ref="A2:L74"/>
  <sheetViews>
    <sheetView topLeftCell="A61" workbookViewId="0">
      <selection activeCell="C68" sqref="C68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8.5703125" customWidth="1"/>
    <col min="4" max="4" width="12.710937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  <col min="12" max="12" width="10" bestFit="1" customWidth="1"/>
  </cols>
  <sheetData>
    <row r="2" spans="1:9" ht="18.75" x14ac:dyDescent="0.25">
      <c r="A2" s="9" t="s">
        <v>78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19"/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45875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17793.5</v>
      </c>
      <c r="C20" s="22">
        <f>17693.5+100</f>
        <v>17793.5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45882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f>D31</f>
        <v>0</v>
      </c>
      <c r="D31" s="22">
        <v>0</v>
      </c>
      <c r="E31" s="22">
        <v>0</v>
      </c>
      <c r="F31" s="22">
        <v>0</v>
      </c>
      <c r="G31" s="22">
        <v>0</v>
      </c>
      <c r="H31" s="22">
        <v>1000</v>
      </c>
      <c r="I31" s="22">
        <v>0</v>
      </c>
    </row>
    <row r="32" spans="1:9" ht="15.75" x14ac:dyDescent="0.25">
      <c r="A32" s="18" t="s">
        <v>42</v>
      </c>
      <c r="B32" s="21"/>
      <c r="C32" s="22"/>
      <c r="D32" s="22"/>
      <c r="E32" s="22"/>
      <c r="F32" s="22"/>
      <c r="G32" s="22"/>
      <c r="H32" s="22">
        <v>45894</v>
      </c>
      <c r="I32" s="22"/>
    </row>
    <row r="33" spans="1:9" ht="47.25" x14ac:dyDescent="0.25">
      <c r="A33" s="18" t="s">
        <v>45</v>
      </c>
      <c r="B33" s="21"/>
      <c r="C33" s="22"/>
      <c r="D33" s="22"/>
      <c r="E33" s="22"/>
      <c r="F33" s="22"/>
      <c r="G33" s="22"/>
      <c r="H33" s="23" t="s">
        <v>57</v>
      </c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45882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17548</v>
      </c>
      <c r="C43" s="22">
        <v>17548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>
        <v>45890</v>
      </c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12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12" ht="15.75" x14ac:dyDescent="0.25">
      <c r="A66" s="5" t="s">
        <v>2</v>
      </c>
      <c r="B66" s="21">
        <f>SUM(C66:I66)</f>
        <v>37800</v>
      </c>
      <c r="C66" s="22">
        <v>37800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12" ht="15.75" x14ac:dyDescent="0.25">
      <c r="A67" s="18" t="s">
        <v>42</v>
      </c>
      <c r="B67" s="21"/>
      <c r="C67" s="37">
        <v>45895</v>
      </c>
      <c r="D67" s="22"/>
      <c r="E67" s="22"/>
      <c r="F67" s="22"/>
      <c r="G67" s="22"/>
      <c r="H67" s="22"/>
      <c r="I67" s="22"/>
    </row>
    <row r="68" spans="1:12" ht="15.75" x14ac:dyDescent="0.25">
      <c r="A68" s="5" t="s">
        <v>7</v>
      </c>
      <c r="B68" s="21">
        <f>SUM(C68:I68)</f>
        <v>26085.759999999998</v>
      </c>
      <c r="C68" s="22">
        <v>26085.759999999998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12" ht="15.75" x14ac:dyDescent="0.25">
      <c r="A69" s="18" t="s">
        <v>42</v>
      </c>
      <c r="B69" s="21"/>
      <c r="C69" s="37">
        <v>45884</v>
      </c>
      <c r="D69" s="22"/>
      <c r="E69" s="22"/>
      <c r="F69" s="22"/>
      <c r="G69" s="22"/>
      <c r="H69" s="22"/>
      <c r="I69" s="22"/>
    </row>
    <row r="70" spans="1:12" ht="161.25" customHeight="1" x14ac:dyDescent="0.25">
      <c r="A70" s="18" t="s">
        <v>45</v>
      </c>
      <c r="B70" s="21"/>
      <c r="C70" s="23" t="s">
        <v>55</v>
      </c>
      <c r="D70" s="22"/>
      <c r="E70" s="22"/>
      <c r="F70" s="22"/>
      <c r="G70" s="22"/>
      <c r="H70" s="22"/>
      <c r="I70" s="22"/>
    </row>
    <row r="71" spans="1:12" ht="15.75" x14ac:dyDescent="0.25">
      <c r="A71" s="6" t="s">
        <v>25</v>
      </c>
      <c r="B71" s="29">
        <f>SUM(B4:B68)</f>
        <v>111815.73999999999</v>
      </c>
      <c r="C71" s="29">
        <f t="shared" ref="C71:I71" si="0">C4+C5+C7+C9+C11+C13+C15+C16+C19+C20+C22+C25+C28+C31+C34+C36+C38+C40+C43+C45+C47+C50+C53+C56+C59+C61+C64+C66+C68</f>
        <v>110815.73999999999</v>
      </c>
      <c r="D71" s="29">
        <f t="shared" si="0"/>
        <v>0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1000</v>
      </c>
      <c r="I71" s="29">
        <f t="shared" si="0"/>
        <v>0</v>
      </c>
    </row>
    <row r="72" spans="1:12" ht="15.75" x14ac:dyDescent="0.25">
      <c r="A72" s="8"/>
      <c r="B72" s="29"/>
      <c r="C72" s="30"/>
      <c r="D72" s="30"/>
      <c r="E72" s="30"/>
      <c r="F72" s="30"/>
      <c r="G72" s="30"/>
      <c r="H72" s="30"/>
      <c r="I72" s="30"/>
      <c r="L72">
        <f>921.05+697.6+1438.11+1716.75</f>
        <v>4773.51</v>
      </c>
    </row>
    <row r="73" spans="1:12" ht="15.75" x14ac:dyDescent="0.25">
      <c r="A73" s="6" t="s">
        <v>53</v>
      </c>
      <c r="B73" s="29">
        <f>SUM(C73:I73)</f>
        <v>456153.36</v>
      </c>
      <c r="C73" s="29">
        <v>30000</v>
      </c>
      <c r="D73" s="29">
        <v>40000</v>
      </c>
      <c r="E73" s="29">
        <v>10000</v>
      </c>
      <c r="F73" s="29">
        <v>40000</v>
      </c>
      <c r="G73" s="29">
        <v>320001</v>
      </c>
      <c r="H73" s="61">
        <f>921.05+697.6+1438.11+1716.75+403.3+975.55</f>
        <v>6152.3600000000006</v>
      </c>
      <c r="I73" s="29">
        <v>10000</v>
      </c>
      <c r="L73" s="38">
        <f>G73+H73</f>
        <v>326153.36</v>
      </c>
    </row>
    <row r="74" spans="1:12" ht="15.75" x14ac:dyDescent="0.25">
      <c r="A74" s="31" t="s">
        <v>52</v>
      </c>
      <c r="B74" s="16">
        <f>Июль2025!B74+SUM(C73:I73)-B71</f>
        <v>512878.70999999996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DBB5-F575-45D9-BB1A-73888772AAEC}">
  <dimension ref="A2:I74"/>
  <sheetViews>
    <sheetView topLeftCell="A49" workbookViewId="0">
      <selection activeCell="C68" sqref="C68:C70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6.28515625" customWidth="1"/>
    <col min="4" max="4" width="17.42578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79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45901</v>
      </c>
      <c r="D6" s="16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45904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16499.599999999999</v>
      </c>
      <c r="C20" s="22">
        <v>16499.599999999999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45915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f>D28</f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22"/>
      <c r="D29" s="22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2"/>
      <c r="D30" s="22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256</v>
      </c>
      <c r="C31" s="22">
        <v>256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45904</v>
      </c>
      <c r="D32" s="22"/>
      <c r="E32" s="22"/>
      <c r="F32" s="22"/>
      <c r="G32" s="22"/>
      <c r="H32" s="22"/>
      <c r="I32" s="22"/>
    </row>
    <row r="33" spans="1:9" ht="15.75" x14ac:dyDescent="0.25">
      <c r="A33" s="18" t="s">
        <v>45</v>
      </c>
      <c r="B33" s="21"/>
      <c r="C33" s="22" t="s">
        <v>61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5088.4799999999996</v>
      </c>
      <c r="C34" s="22">
        <v>5088.4799999999996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45915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f>D36</f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22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f>D38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22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f>D53</f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22"/>
      <c r="D54" s="22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2"/>
      <c r="D55" s="22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4782.84</v>
      </c>
      <c r="C68" s="22">
        <v>3735.2</v>
      </c>
      <c r="D68" s="22">
        <v>1047.6400000000001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45906</v>
      </c>
      <c r="D69" s="37">
        <v>45916</v>
      </c>
      <c r="E69" s="22"/>
      <c r="F69" s="22"/>
      <c r="G69" s="22"/>
      <c r="H69" s="22"/>
      <c r="I69" s="22"/>
    </row>
    <row r="70" spans="1:9" ht="63" customHeight="1" x14ac:dyDescent="0.25">
      <c r="A70" s="18" t="s">
        <v>45</v>
      </c>
      <c r="B70" s="21"/>
      <c r="C70" s="23" t="s">
        <v>92</v>
      </c>
      <c r="D70" s="23" t="s">
        <v>64</v>
      </c>
      <c r="E70" s="22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35541.919999999998</v>
      </c>
      <c r="C71" s="29">
        <f t="shared" ref="C71:I71" si="0">C4+C5+C7+C9+C11+C13+C15+C16+C19+C20+C22+C25+C28+C31+C34+C36+C38+C40+C43+C45+C47+C50+C53+C56+C59+C61+C64+C66+C68</f>
        <v>34494.28</v>
      </c>
      <c r="D71" s="29">
        <f t="shared" si="0"/>
        <v>1047.6400000000001</v>
      </c>
      <c r="E71" s="29">
        <f t="shared" si="0"/>
        <v>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1427.79</v>
      </c>
      <c r="C73" s="29">
        <v>1427.79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Август2025!B74+SUM(C73:I73)-B71</f>
        <v>478764.57999999996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571B-472A-449C-93A1-A956ECB1D7B6}">
  <dimension ref="A2:I78"/>
  <sheetViews>
    <sheetView topLeftCell="A34" workbookViewId="0">
      <selection activeCell="C53" sqref="C5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6.1406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v>0</v>
      </c>
      <c r="C4" s="16">
        <f>SUM(D4:I4)</f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12315</v>
      </c>
      <c r="C5" s="16">
        <v>9900</v>
      </c>
      <c r="D5" s="16">
        <v>2415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45936</v>
      </c>
      <c r="D6" s="48">
        <v>45936</v>
      </c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45936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16619.95</v>
      </c>
      <c r="C20" s="22">
        <v>16619.95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45951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44000.25</v>
      </c>
      <c r="C28" s="22">
        <v>22685.25</v>
      </c>
      <c r="D28" s="22">
        <v>21315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>
        <v>45932</v>
      </c>
      <c r="D29" s="37">
        <v>45938</v>
      </c>
      <c r="E29" s="22"/>
      <c r="F29" s="22"/>
      <c r="G29" s="22"/>
      <c r="H29" s="22"/>
      <c r="I29" s="22"/>
    </row>
    <row r="30" spans="1:9" ht="79.150000000000006" customHeight="1" x14ac:dyDescent="0.25">
      <c r="A30" s="18" t="s">
        <v>45</v>
      </c>
      <c r="B30" s="21"/>
      <c r="C30" s="23" t="s">
        <v>93</v>
      </c>
      <c r="D30" s="23" t="s">
        <v>94</v>
      </c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45936</v>
      </c>
      <c r="D32" s="22"/>
      <c r="E32" s="22"/>
      <c r="F32" s="22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65</v>
      </c>
      <c r="D33" s="22"/>
      <c r="E33" s="22"/>
      <c r="F33" s="22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507.5</v>
      </c>
      <c r="C36" s="22">
        <v>507.5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45936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95</v>
      </c>
      <c r="B38" s="47">
        <f>SUM(C38:I38)</f>
        <v>16747.5</v>
      </c>
      <c r="C38" s="22">
        <v>16747.5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>
        <v>45936</v>
      </c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45776.5</v>
      </c>
      <c r="C53" s="22">
        <v>28014</v>
      </c>
      <c r="D53" s="22">
        <v>17762.5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>
        <v>45937</v>
      </c>
      <c r="D54" s="37">
        <v>45939</v>
      </c>
      <c r="E54" s="22"/>
      <c r="F54" s="22"/>
      <c r="G54" s="22"/>
      <c r="H54" s="22"/>
      <c r="I54" s="22"/>
    </row>
    <row r="55" spans="1:9" ht="78.75" x14ac:dyDescent="0.25">
      <c r="A55" s="18" t="s">
        <v>45</v>
      </c>
      <c r="B55" s="21"/>
      <c r="C55" s="23" t="s">
        <v>96</v>
      </c>
      <c r="D55" s="23" t="s">
        <v>97</v>
      </c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/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22"/>
      <c r="E67" s="22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3036.0699999999997</v>
      </c>
      <c r="C68" s="22">
        <v>-4063.29</v>
      </c>
      <c r="D68" s="22">
        <v>5272.36</v>
      </c>
      <c r="E68" s="22">
        <v>1827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45932</v>
      </c>
      <c r="D69" s="37">
        <v>45939</v>
      </c>
      <c r="E69" s="37">
        <v>45950</v>
      </c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23" t="s">
        <v>63</v>
      </c>
      <c r="D70" s="23" t="s">
        <v>67</v>
      </c>
      <c r="E70" s="23" t="s">
        <v>99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146502.77000000002</v>
      </c>
      <c r="C71" s="29">
        <f t="shared" ref="C71:I71" si="0">C4+C5+C7+C9+C11+C13+C15+C16+C19+C20+C22+C25+C28+C31+C34+C36+C38+C40+C43+C45+C47+C50+C53+C56+C59+C61+C64+C66+C68</f>
        <v>97910.91</v>
      </c>
      <c r="D71" s="29">
        <f t="shared" si="0"/>
        <v>46764.86</v>
      </c>
      <c r="E71" s="29">
        <f t="shared" si="0"/>
        <v>1827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122412.58</v>
      </c>
      <c r="C73" s="29">
        <v>10000</v>
      </c>
      <c r="D73" s="29">
        <v>105656</v>
      </c>
      <c r="E73" s="29">
        <f>1611.84+2377.28+2141.76+625.7</f>
        <v>6756.58</v>
      </c>
      <c r="F73" s="29"/>
      <c r="G73" s="29"/>
      <c r="H73" s="29"/>
      <c r="I73" s="29"/>
    </row>
    <row r="74" spans="1:9" ht="15.75" x14ac:dyDescent="0.25">
      <c r="A74" s="31" t="s">
        <v>52</v>
      </c>
      <c r="B74" s="16">
        <f>Сентябрь2025!B74+SUM(C73:I73)-B71</f>
        <v>454674.3899999999</v>
      </c>
      <c r="C74" s="29"/>
      <c r="D74" s="32"/>
      <c r="E74" s="32"/>
      <c r="F74" s="32"/>
      <c r="G74" s="32"/>
      <c r="H74" s="32"/>
      <c r="I74" s="32"/>
    </row>
    <row r="78" spans="1:9" x14ac:dyDescent="0.25">
      <c r="D78" s="3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9102-8F77-4F0A-8B02-660515873596}">
  <dimension ref="A2:I74"/>
  <sheetViews>
    <sheetView topLeftCell="A16" workbookViewId="0">
      <selection activeCell="F31" sqref="F31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82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45967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45966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19"/>
      <c r="D10" s="19"/>
      <c r="E10" s="19"/>
      <c r="F10" s="19"/>
      <c r="G10" s="19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45973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16531.53</v>
      </c>
      <c r="C31" s="22">
        <v>1000</v>
      </c>
      <c r="D31" s="22">
        <v>8120</v>
      </c>
      <c r="E31" s="22">
        <v>5024.25</v>
      </c>
      <c r="F31" s="22">
        <v>2387.2800000000002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45962</v>
      </c>
      <c r="D32" s="37">
        <v>45969</v>
      </c>
      <c r="E32" s="37">
        <v>45969</v>
      </c>
      <c r="F32" s="37">
        <v>45969</v>
      </c>
      <c r="G32" s="22"/>
      <c r="H32" s="22"/>
      <c r="I32" s="22"/>
    </row>
    <row r="33" spans="1:9" ht="110.25" x14ac:dyDescent="0.25">
      <c r="A33" s="18" t="s">
        <v>45</v>
      </c>
      <c r="B33" s="21"/>
      <c r="C33" s="23" t="s">
        <v>81</v>
      </c>
      <c r="D33" s="23" t="s">
        <v>98</v>
      </c>
      <c r="E33" s="23" t="s">
        <v>84</v>
      </c>
      <c r="F33" s="23" t="s">
        <v>83</v>
      </c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3045</v>
      </c>
      <c r="C36" s="22">
        <v>3045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>
        <v>45973</v>
      </c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0</v>
      </c>
      <c r="C45" s="22">
        <f>D45</f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22"/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208550</v>
      </c>
      <c r="C66" s="22">
        <v>86550</v>
      </c>
      <c r="D66" s="22">
        <v>12000</v>
      </c>
      <c r="E66" s="22">
        <v>110000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>
        <v>45973</v>
      </c>
      <c r="D67" s="37">
        <v>45987</v>
      </c>
      <c r="E67" s="37">
        <v>45988</v>
      </c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-4434.93</v>
      </c>
      <c r="C68" s="22">
        <v>-4434.93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7">
        <v>45962</v>
      </c>
      <c r="D69" s="37"/>
      <c r="E69" s="37"/>
      <c r="F69" s="22"/>
      <c r="G69" s="22"/>
      <c r="H69" s="22"/>
      <c r="I69" s="22"/>
    </row>
    <row r="70" spans="1:9" ht="63" x14ac:dyDescent="0.25">
      <c r="A70" s="18" t="s">
        <v>45</v>
      </c>
      <c r="B70" s="21"/>
      <c r="C70" s="23" t="s">
        <v>63</v>
      </c>
      <c r="D70" s="23"/>
      <c r="E70" s="23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247768.2</v>
      </c>
      <c r="C71" s="29">
        <f t="shared" ref="C71:I71" si="0">C4+C5+C7+C9+C11+C13+C15+C16+C19+C20+C22+C25+C28+C31+C34+C36+C38+C40+C43+C45+C47+C50+C53+C56+C59+C61+C64+C66+C68</f>
        <v>110236.67000000001</v>
      </c>
      <c r="D71" s="29">
        <f t="shared" si="0"/>
        <v>20120</v>
      </c>
      <c r="E71" s="29">
        <f t="shared" si="0"/>
        <v>115024.25</v>
      </c>
      <c r="F71" s="29">
        <f t="shared" si="0"/>
        <v>2387.2800000000002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3000</v>
      </c>
      <c r="C73" s="29">
        <v>3000</v>
      </c>
      <c r="D73" s="29"/>
      <c r="E73" s="29"/>
      <c r="F73" s="29"/>
      <c r="G73" s="29"/>
      <c r="H73" s="29"/>
      <c r="I73" s="29"/>
    </row>
    <row r="74" spans="1:9" ht="15.75" x14ac:dyDescent="0.25">
      <c r="A74" s="31" t="s">
        <v>52</v>
      </c>
      <c r="B74" s="16">
        <f>Октябрь2025!B74+B73-B71</f>
        <v>209906.18999999989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2984-4738-4CB9-BD5C-955CD05D9F83}">
  <dimension ref="A2:I77"/>
  <sheetViews>
    <sheetView topLeftCell="A19" workbookViewId="0">
      <selection activeCell="B73" sqref="B7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100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2415</v>
      </c>
      <c r="C5" s="16">
        <v>2415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45992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6500</v>
      </c>
      <c r="C7" s="16">
        <v>6500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45992</v>
      </c>
      <c r="D8" s="16"/>
      <c r="E8" s="16"/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12105</v>
      </c>
      <c r="C9" s="34">
        <v>80</v>
      </c>
      <c r="D9" s="16">
        <v>3380</v>
      </c>
      <c r="E9" s="16">
        <v>845</v>
      </c>
      <c r="F9" s="16">
        <v>5850</v>
      </c>
      <c r="G9" s="16">
        <v>1950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8">
        <v>45995</v>
      </c>
      <c r="D10" s="48">
        <v>45999</v>
      </c>
      <c r="E10" s="48">
        <v>45999</v>
      </c>
      <c r="F10" s="48">
        <v>45999</v>
      </c>
      <c r="G10" s="48">
        <v>45999</v>
      </c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15161.6</v>
      </c>
      <c r="C20" s="22">
        <v>15161.6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45992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4045</v>
      </c>
      <c r="C31" s="22">
        <v>1000</v>
      </c>
      <c r="D31" s="22">
        <v>3045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45994</v>
      </c>
      <c r="D32" s="37">
        <v>46012</v>
      </c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 t="s">
        <v>104</v>
      </c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/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5075</v>
      </c>
      <c r="C45" s="22">
        <v>5075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46017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11956.16</v>
      </c>
      <c r="C68" s="22">
        <v>2000</v>
      </c>
      <c r="D68" s="22">
        <v>11600</v>
      </c>
      <c r="E68" s="22">
        <v>-1643.84</v>
      </c>
      <c r="F68" s="22">
        <v>0</v>
      </c>
      <c r="G68" s="22">
        <v>0</v>
      </c>
      <c r="H68" s="22">
        <v>0</v>
      </c>
      <c r="I68" s="22">
        <v>0</v>
      </c>
    </row>
    <row r="69" spans="1:9" ht="78.75" x14ac:dyDescent="0.25">
      <c r="A69" s="18" t="s">
        <v>42</v>
      </c>
      <c r="B69" s="21"/>
      <c r="C69" s="39" t="s">
        <v>102</v>
      </c>
      <c r="D69" s="39" t="s">
        <v>103</v>
      </c>
      <c r="E69" s="23" t="s">
        <v>63</v>
      </c>
      <c r="F69" s="22"/>
      <c r="G69" s="22"/>
      <c r="H69" s="22"/>
      <c r="I69" s="22"/>
    </row>
    <row r="70" spans="1:9" ht="15.75" x14ac:dyDescent="0.25">
      <c r="A70" s="18" t="s">
        <v>45</v>
      </c>
      <c r="B70" s="21"/>
      <c r="C70" s="39">
        <v>45996</v>
      </c>
      <c r="D70" s="39">
        <v>46007</v>
      </c>
      <c r="E70" s="39">
        <v>46020</v>
      </c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57257.759999999995</v>
      </c>
      <c r="C71" s="29">
        <f t="shared" ref="C71:I71" si="0">C4+C5+C7+C9+C11+C13+C15+C16+C19+C20+C22+C25+C28+C31+C34+C36+C38+C40+C43+C45+C47+C50+C53+C56+C59+C61+C64+C66+C68</f>
        <v>32231.599999999999</v>
      </c>
      <c r="D71" s="29">
        <f t="shared" si="0"/>
        <v>18025</v>
      </c>
      <c r="E71" s="29">
        <f t="shared" si="0"/>
        <v>-798.83999999999992</v>
      </c>
      <c r="F71" s="29">
        <f t="shared" si="0"/>
        <v>5850</v>
      </c>
      <c r="G71" s="29">
        <f t="shared" si="0"/>
        <v>1950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14702.32</v>
      </c>
      <c r="C73" s="29">
        <v>949.44</v>
      </c>
      <c r="D73" s="29">
        <v>3716.8</v>
      </c>
      <c r="E73" s="29">
        <v>10000</v>
      </c>
      <c r="F73" s="29">
        <v>36.08</v>
      </c>
      <c r="G73" s="29"/>
      <c r="H73" s="29"/>
      <c r="I73" s="29"/>
    </row>
    <row r="74" spans="1:9" ht="15.75" x14ac:dyDescent="0.25">
      <c r="A74" s="31" t="s">
        <v>52</v>
      </c>
      <c r="B74" s="16">
        <f>Ноябрь2025!B74+B73-B71</f>
        <v>167350.74999999988</v>
      </c>
      <c r="C74" s="29"/>
      <c r="D74" s="32"/>
      <c r="E74" s="32"/>
      <c r="F74" s="32"/>
      <c r="G74" s="32"/>
      <c r="H74" s="32"/>
      <c r="I74" s="32"/>
    </row>
    <row r="76" spans="1:9" x14ac:dyDescent="0.25">
      <c r="B76" s="38"/>
    </row>
    <row r="77" spans="1:9" x14ac:dyDescent="0.25">
      <c r="B77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D76-F32C-4B5A-AFA9-F87802D33FBF}">
  <dimension ref="A2:I74"/>
  <sheetViews>
    <sheetView topLeftCell="A13" workbookViewId="0">
      <selection activeCell="C33" sqref="C33"/>
    </sheetView>
  </sheetViews>
  <sheetFormatPr defaultRowHeight="15" x14ac:dyDescent="0.25"/>
  <cols>
    <col min="1" max="1" width="71.7109375" bestFit="1" customWidth="1"/>
    <col min="2" max="2" width="17.28515625" bestFit="1" customWidth="1"/>
    <col min="3" max="3" width="22" customWidth="1"/>
    <col min="4" max="4" width="18.5703125" customWidth="1"/>
    <col min="5" max="5" width="16.7109375" customWidth="1"/>
    <col min="6" max="6" width="19.42578125" customWidth="1"/>
    <col min="7" max="7" width="13.140625" customWidth="1"/>
    <col min="8" max="8" width="11.85546875" customWidth="1"/>
    <col min="9" max="9" width="13.140625" customWidth="1"/>
  </cols>
  <sheetData>
    <row r="2" spans="1:9" ht="18.75" x14ac:dyDescent="0.25">
      <c r="A2" s="9" t="s">
        <v>105</v>
      </c>
      <c r="B2" s="7" t="s">
        <v>46</v>
      </c>
      <c r="C2" s="11"/>
      <c r="D2" s="11"/>
      <c r="E2" s="11"/>
      <c r="F2" s="11"/>
      <c r="G2" s="11"/>
      <c r="H2" s="11"/>
      <c r="I2" s="11"/>
    </row>
    <row r="3" spans="1:9" ht="15.75" x14ac:dyDescent="0.25">
      <c r="A3" s="3" t="s">
        <v>24</v>
      </c>
      <c r="B3" s="24"/>
      <c r="C3" s="25"/>
      <c r="D3" s="25"/>
      <c r="E3" s="25"/>
      <c r="F3" s="25"/>
      <c r="G3" s="25"/>
      <c r="H3" s="25"/>
      <c r="I3" s="25"/>
    </row>
    <row r="4" spans="1:9" ht="15.75" x14ac:dyDescent="0.25">
      <c r="A4" s="5" t="s">
        <v>10</v>
      </c>
      <c r="B4" s="21">
        <f>SUM(C4:I4)</f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ht="15.75" x14ac:dyDescent="0.25">
      <c r="A5" s="5" t="s">
        <v>11</v>
      </c>
      <c r="B5" s="21">
        <f>SUM(C5:I5)</f>
        <v>3715</v>
      </c>
      <c r="C5" s="16">
        <v>3715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ht="15.75" x14ac:dyDescent="0.25">
      <c r="A6" s="18" t="s">
        <v>42</v>
      </c>
      <c r="B6" s="21"/>
      <c r="C6" s="48">
        <v>46037</v>
      </c>
      <c r="D6" s="48"/>
      <c r="E6" s="16"/>
      <c r="F6" s="16"/>
      <c r="G6" s="16"/>
      <c r="H6" s="16"/>
      <c r="I6" s="16"/>
    </row>
    <row r="7" spans="1:9" ht="15.75" x14ac:dyDescent="0.25">
      <c r="A7" s="5" t="s">
        <v>26</v>
      </c>
      <c r="B7" s="21">
        <f>SUM(C7:I7)</f>
        <v>6090</v>
      </c>
      <c r="C7" s="16">
        <v>2030</v>
      </c>
      <c r="D7" s="16">
        <v>2030</v>
      </c>
      <c r="E7" s="16">
        <v>2030</v>
      </c>
      <c r="F7" s="16">
        <v>0</v>
      </c>
      <c r="G7" s="16">
        <v>0</v>
      </c>
      <c r="H7" s="16">
        <v>0</v>
      </c>
      <c r="I7" s="16">
        <v>0</v>
      </c>
    </row>
    <row r="8" spans="1:9" ht="15.75" x14ac:dyDescent="0.25">
      <c r="A8" s="18" t="s">
        <v>42</v>
      </c>
      <c r="B8" s="21"/>
      <c r="C8" s="48">
        <v>46034</v>
      </c>
      <c r="D8" s="48">
        <v>46042</v>
      </c>
      <c r="E8" s="48">
        <v>46056</v>
      </c>
      <c r="F8" s="16"/>
      <c r="G8" s="16"/>
      <c r="H8" s="16"/>
      <c r="I8" s="16"/>
    </row>
    <row r="9" spans="1:9" ht="15.75" x14ac:dyDescent="0.25">
      <c r="A9" s="5" t="s">
        <v>20</v>
      </c>
      <c r="B9" s="21">
        <f>SUM(C9:I9)</f>
        <v>0</v>
      </c>
      <c r="C9" s="34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</row>
    <row r="10" spans="1:9" ht="15.75" x14ac:dyDescent="0.25">
      <c r="A10" s="18" t="s">
        <v>42</v>
      </c>
      <c r="B10" s="21"/>
      <c r="C10" s="48"/>
      <c r="D10" s="48"/>
      <c r="E10" s="48"/>
      <c r="F10" s="48"/>
      <c r="G10" s="48"/>
      <c r="H10" s="19"/>
      <c r="I10" s="19"/>
    </row>
    <row r="11" spans="1:9" ht="31.5" x14ac:dyDescent="0.25">
      <c r="A11" s="5" t="s">
        <v>28</v>
      </c>
      <c r="B11" s="21">
        <f>SUM(C11:I11)</f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</row>
    <row r="12" spans="1:9" ht="15.75" x14ac:dyDescent="0.25">
      <c r="A12" s="18" t="s">
        <v>42</v>
      </c>
      <c r="B12" s="21"/>
      <c r="C12" s="19"/>
      <c r="D12" s="22"/>
      <c r="E12" s="22"/>
      <c r="F12" s="22"/>
      <c r="G12" s="22"/>
      <c r="H12" s="22"/>
      <c r="I12" s="22"/>
    </row>
    <row r="13" spans="1:9" ht="15.75" x14ac:dyDescent="0.25">
      <c r="A13" s="5" t="s">
        <v>76</v>
      </c>
      <c r="B13" s="21">
        <f>SUM(C13:I13)</f>
        <v>0</v>
      </c>
      <c r="C13" s="22">
        <f>D13</f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ht="15.75" x14ac:dyDescent="0.25">
      <c r="A14" s="18" t="s">
        <v>42</v>
      </c>
      <c r="B14" s="21"/>
      <c r="C14" s="22"/>
      <c r="D14" s="22"/>
      <c r="E14" s="22"/>
      <c r="F14" s="22"/>
      <c r="G14" s="22"/>
      <c r="H14" s="22"/>
      <c r="I14" s="22"/>
    </row>
    <row r="15" spans="1:9" ht="15.75" x14ac:dyDescent="0.25">
      <c r="A15" s="5" t="s">
        <v>1</v>
      </c>
      <c r="B15" s="21">
        <f>SUM(C15:I15)</f>
        <v>0</v>
      </c>
      <c r="C15" s="22">
        <f>D15</f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</row>
    <row r="16" spans="1:9" ht="47.25" x14ac:dyDescent="0.25">
      <c r="A16" s="5" t="s">
        <v>12</v>
      </c>
      <c r="B16" s="21">
        <f>SUM(C16:I16)</f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ht="15.75" x14ac:dyDescent="0.25">
      <c r="A17" s="18" t="s">
        <v>43</v>
      </c>
      <c r="B17" s="21"/>
      <c r="C17" s="37"/>
      <c r="D17" s="37"/>
      <c r="E17" s="37"/>
      <c r="F17" s="37"/>
      <c r="G17" s="37"/>
      <c r="H17" s="22"/>
      <c r="I17" s="22"/>
    </row>
    <row r="18" spans="1:9" ht="15.75" x14ac:dyDescent="0.25">
      <c r="A18" s="18" t="s">
        <v>44</v>
      </c>
      <c r="B18" s="21"/>
      <c r="C18" s="23"/>
      <c r="D18" s="23"/>
      <c r="E18" s="23"/>
      <c r="F18" s="23"/>
      <c r="G18" s="39"/>
      <c r="H18" s="22"/>
      <c r="I18" s="22"/>
    </row>
    <row r="19" spans="1:9" ht="15.75" x14ac:dyDescent="0.25">
      <c r="A19" s="5" t="s">
        <v>4</v>
      </c>
      <c r="B19" s="21">
        <f>SUM(C19:I19)</f>
        <v>0</v>
      </c>
      <c r="C19" s="22">
        <f>D19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ht="15.75" x14ac:dyDescent="0.25">
      <c r="A20" s="5" t="s">
        <v>62</v>
      </c>
      <c r="B20" s="21">
        <f>SUM(C20:I20)</f>
        <v>17178.240000000002</v>
      </c>
      <c r="C20" s="22">
        <v>17178.240000000002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ht="15.75" x14ac:dyDescent="0.25">
      <c r="A21" s="18" t="s">
        <v>42</v>
      </c>
      <c r="B21" s="21"/>
      <c r="C21" s="37">
        <v>46037</v>
      </c>
      <c r="D21" s="22"/>
      <c r="E21" s="22"/>
      <c r="F21" s="22"/>
      <c r="G21" s="22"/>
      <c r="H21" s="22"/>
      <c r="I21" s="22"/>
    </row>
    <row r="22" spans="1:9" ht="31.5" x14ac:dyDescent="0.25">
      <c r="A22" s="5" t="s">
        <v>23</v>
      </c>
      <c r="B22" s="21">
        <f>SUM(C22:I22)</f>
        <v>0</v>
      </c>
      <c r="C22" s="22">
        <f>D22</f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15.75" x14ac:dyDescent="0.25">
      <c r="A23" s="18" t="s">
        <v>42</v>
      </c>
      <c r="B23" s="21"/>
      <c r="C23" s="22"/>
      <c r="D23" s="22"/>
      <c r="E23" s="22"/>
      <c r="F23" s="22"/>
      <c r="G23" s="22"/>
      <c r="H23" s="22"/>
      <c r="I23" s="22"/>
    </row>
    <row r="24" spans="1:9" ht="15.75" x14ac:dyDescent="0.25">
      <c r="A24" s="18" t="s">
        <v>45</v>
      </c>
      <c r="B24" s="21"/>
      <c r="C24" s="22"/>
      <c r="D24" s="22"/>
      <c r="E24" s="22"/>
      <c r="F24" s="22"/>
      <c r="G24" s="22"/>
      <c r="H24" s="22"/>
      <c r="I24" s="22"/>
    </row>
    <row r="25" spans="1:9" ht="31.5" x14ac:dyDescent="0.25">
      <c r="A25" s="5" t="s">
        <v>17</v>
      </c>
      <c r="B25" s="21">
        <f>SUM(C25:I25)</f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</row>
    <row r="26" spans="1:9" ht="15.75" x14ac:dyDescent="0.25">
      <c r="A26" s="18" t="s">
        <v>42</v>
      </c>
      <c r="B26" s="21"/>
      <c r="C26" s="37"/>
      <c r="D26" s="37"/>
      <c r="E26" s="22"/>
      <c r="F26" s="22"/>
      <c r="G26" s="22"/>
      <c r="H26" s="22"/>
      <c r="I26" s="22"/>
    </row>
    <row r="27" spans="1:9" ht="15.75" x14ac:dyDescent="0.25">
      <c r="A27" s="18" t="s">
        <v>45</v>
      </c>
      <c r="B27" s="21"/>
      <c r="C27" s="23"/>
      <c r="D27" s="22"/>
      <c r="E27" s="22"/>
      <c r="F27" s="22"/>
      <c r="G27" s="22"/>
      <c r="H27" s="22"/>
      <c r="I27" s="22"/>
    </row>
    <row r="28" spans="1:9" ht="15.75" x14ac:dyDescent="0.25">
      <c r="A28" s="5" t="s">
        <v>13</v>
      </c>
      <c r="B28" s="21">
        <f>SUM(C28:I28)</f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</row>
    <row r="29" spans="1:9" ht="15.75" x14ac:dyDescent="0.25">
      <c r="A29" s="18" t="s">
        <v>42</v>
      </c>
      <c r="B29" s="21"/>
      <c r="C29" s="37"/>
      <c r="D29" s="37"/>
      <c r="E29" s="22"/>
      <c r="F29" s="22"/>
      <c r="G29" s="22"/>
      <c r="H29" s="22"/>
      <c r="I29" s="22"/>
    </row>
    <row r="30" spans="1:9" ht="15.75" x14ac:dyDescent="0.25">
      <c r="A30" s="18" t="s">
        <v>45</v>
      </c>
      <c r="B30" s="21"/>
      <c r="C30" s="23"/>
      <c r="D30" s="23"/>
      <c r="E30" s="22"/>
      <c r="F30" s="22"/>
      <c r="G30" s="22"/>
      <c r="H30" s="22"/>
      <c r="I30" s="22"/>
    </row>
    <row r="31" spans="1:9" ht="15.75" x14ac:dyDescent="0.25">
      <c r="A31" s="5" t="s">
        <v>3</v>
      </c>
      <c r="B31" s="21">
        <f>SUM(C31:I31)</f>
        <v>1000</v>
      </c>
      <c r="C31" s="22">
        <v>1000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15.75" x14ac:dyDescent="0.25">
      <c r="A32" s="18" t="s">
        <v>42</v>
      </c>
      <c r="B32" s="21"/>
      <c r="C32" s="37">
        <v>46037</v>
      </c>
      <c r="D32" s="37"/>
      <c r="E32" s="37"/>
      <c r="F32" s="37"/>
      <c r="G32" s="22"/>
      <c r="H32" s="22"/>
      <c r="I32" s="22"/>
    </row>
    <row r="33" spans="1:9" ht="31.5" x14ac:dyDescent="0.25">
      <c r="A33" s="18" t="s">
        <v>45</v>
      </c>
      <c r="B33" s="21"/>
      <c r="C33" s="23" t="s">
        <v>81</v>
      </c>
      <c r="D33" s="23"/>
      <c r="E33" s="23"/>
      <c r="F33" s="23"/>
      <c r="G33" s="22"/>
      <c r="H33" s="23"/>
      <c r="I33" s="22"/>
    </row>
    <row r="34" spans="1:9" ht="15.75" x14ac:dyDescent="0.25">
      <c r="A34" s="5" t="s">
        <v>0</v>
      </c>
      <c r="B34" s="21">
        <f>SUM(C34:I34)</f>
        <v>2268.16</v>
      </c>
      <c r="C34" s="22">
        <v>2268.16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</row>
    <row r="35" spans="1:9" ht="15.75" x14ac:dyDescent="0.25">
      <c r="A35" s="18" t="s">
        <v>42</v>
      </c>
      <c r="B35" s="21"/>
      <c r="C35" s="37">
        <v>46038</v>
      </c>
      <c r="D35" s="22"/>
      <c r="E35" s="22"/>
      <c r="F35" s="22"/>
      <c r="G35" s="22"/>
      <c r="H35" s="22"/>
      <c r="I35" s="22"/>
    </row>
    <row r="36" spans="1:9" ht="31.5" x14ac:dyDescent="0.25">
      <c r="A36" s="5" t="s">
        <v>18</v>
      </c>
      <c r="B36" s="21">
        <f>SUM(C36:I36)</f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ht="15.75" x14ac:dyDescent="0.25">
      <c r="A37" s="18" t="s">
        <v>42</v>
      </c>
      <c r="B37" s="21"/>
      <c r="C37" s="37"/>
      <c r="D37" s="22"/>
      <c r="E37" s="22"/>
      <c r="F37" s="22"/>
      <c r="G37" s="22"/>
      <c r="H37" s="22"/>
      <c r="I37" s="22"/>
    </row>
    <row r="38" spans="1:9" ht="15.75" x14ac:dyDescent="0.25">
      <c r="A38" s="45" t="s">
        <v>5</v>
      </c>
      <c r="B38" s="47">
        <f>SUM(C38:I38)</f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</row>
    <row r="39" spans="1:9" ht="15.75" x14ac:dyDescent="0.25">
      <c r="A39" s="18" t="s">
        <v>42</v>
      </c>
      <c r="B39" s="47"/>
      <c r="C39" s="37"/>
      <c r="D39" s="22"/>
      <c r="E39" s="22"/>
      <c r="F39" s="22"/>
      <c r="G39" s="22"/>
      <c r="H39" s="22"/>
      <c r="I39" s="22"/>
    </row>
    <row r="40" spans="1:9" ht="31.5" x14ac:dyDescent="0.25">
      <c r="A40" s="45" t="s">
        <v>9</v>
      </c>
      <c r="B40" s="47">
        <f>SUM(C40:I40)</f>
        <v>0</v>
      </c>
      <c r="C40" s="22">
        <f>D40</f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5.75" x14ac:dyDescent="0.25">
      <c r="A41" s="18" t="s">
        <v>42</v>
      </c>
      <c r="B41" s="47"/>
      <c r="C41" s="22"/>
      <c r="D41" s="22"/>
      <c r="E41" s="22"/>
      <c r="F41" s="22"/>
      <c r="G41" s="22"/>
      <c r="H41" s="22"/>
      <c r="I41" s="22"/>
    </row>
    <row r="42" spans="1:9" ht="15.75" x14ac:dyDescent="0.25">
      <c r="A42" s="18" t="s">
        <v>45</v>
      </c>
      <c r="B42" s="47"/>
      <c r="C42" s="22"/>
      <c r="D42" s="22"/>
      <c r="E42" s="22"/>
      <c r="F42" s="22"/>
      <c r="G42" s="22"/>
      <c r="H42" s="22"/>
      <c r="I42" s="22"/>
    </row>
    <row r="43" spans="1:9" ht="15.75" x14ac:dyDescent="0.25">
      <c r="A43" s="5" t="s">
        <v>6</v>
      </c>
      <c r="B43" s="21">
        <f>SUM(C43:I43)</f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</row>
    <row r="44" spans="1:9" ht="15.75" x14ac:dyDescent="0.25">
      <c r="A44" s="18" t="s">
        <v>42</v>
      </c>
      <c r="B44" s="21"/>
      <c r="C44" s="37"/>
      <c r="D44" s="22"/>
      <c r="E44" s="22"/>
      <c r="F44" s="22"/>
      <c r="G44" s="22"/>
      <c r="H44" s="22"/>
      <c r="I44" s="22"/>
    </row>
    <row r="45" spans="1:9" ht="15.75" x14ac:dyDescent="0.25">
      <c r="A45" s="5" t="s">
        <v>16</v>
      </c>
      <c r="B45" s="21">
        <f>SUM(C45:I45)</f>
        <v>11165</v>
      </c>
      <c r="C45" s="22">
        <v>11165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</row>
    <row r="46" spans="1:9" ht="15.75" x14ac:dyDescent="0.25">
      <c r="A46" s="18" t="s">
        <v>42</v>
      </c>
      <c r="B46" s="21"/>
      <c r="C46" s="37">
        <v>46034</v>
      </c>
      <c r="D46" s="22"/>
      <c r="E46" s="22"/>
      <c r="F46" s="22"/>
      <c r="G46" s="22"/>
      <c r="H46" s="22"/>
      <c r="I46" s="22"/>
    </row>
    <row r="47" spans="1:9" ht="15.75" x14ac:dyDescent="0.25">
      <c r="A47" s="5" t="s">
        <v>8</v>
      </c>
      <c r="B47" s="21">
        <f>SUM(C47:I47)</f>
        <v>0</v>
      </c>
      <c r="C47" s="22">
        <f>D47</f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</row>
    <row r="48" spans="1:9" ht="15.75" x14ac:dyDescent="0.25">
      <c r="A48" s="18" t="s">
        <v>42</v>
      </c>
      <c r="B48" s="21"/>
      <c r="C48" s="22"/>
      <c r="D48" s="22"/>
      <c r="E48" s="22"/>
      <c r="F48" s="22"/>
      <c r="G48" s="22"/>
      <c r="H48" s="22"/>
      <c r="I48" s="22"/>
    </row>
    <row r="49" spans="1:9" ht="15.75" x14ac:dyDescent="0.25">
      <c r="A49" s="18" t="s">
        <v>45</v>
      </c>
      <c r="B49" s="21"/>
      <c r="C49" s="22"/>
      <c r="D49" s="22"/>
      <c r="E49" s="22"/>
      <c r="F49" s="22"/>
      <c r="G49" s="22"/>
      <c r="H49" s="22"/>
      <c r="I49" s="22"/>
    </row>
    <row r="50" spans="1:9" ht="15.75" x14ac:dyDescent="0.25">
      <c r="A50" s="5" t="s">
        <v>21</v>
      </c>
      <c r="B50" s="21">
        <f>SUM(C50:I50)</f>
        <v>0</v>
      </c>
      <c r="C50" s="22">
        <f>D50</f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5.75" x14ac:dyDescent="0.25">
      <c r="A51" s="18" t="s">
        <v>42</v>
      </c>
      <c r="B51" s="21"/>
      <c r="C51" s="22"/>
      <c r="D51" s="22"/>
      <c r="E51" s="22"/>
      <c r="F51" s="22"/>
      <c r="G51" s="22"/>
      <c r="H51" s="22"/>
      <c r="I51" s="22"/>
    </row>
    <row r="52" spans="1:9" ht="15.75" x14ac:dyDescent="0.25">
      <c r="A52" s="18" t="s">
        <v>45</v>
      </c>
      <c r="B52" s="21"/>
      <c r="C52" s="22"/>
      <c r="D52" s="22"/>
      <c r="E52" s="22"/>
      <c r="F52" s="22"/>
      <c r="G52" s="22"/>
      <c r="H52" s="22"/>
      <c r="I52" s="22"/>
    </row>
    <row r="53" spans="1:9" ht="15.75" x14ac:dyDescent="0.25">
      <c r="A53" s="5" t="s">
        <v>15</v>
      </c>
      <c r="B53" s="21">
        <f>SUM(C53:I53)</f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</row>
    <row r="54" spans="1:9" ht="15.75" x14ac:dyDescent="0.25">
      <c r="A54" s="18" t="s">
        <v>42</v>
      </c>
      <c r="B54" s="21"/>
      <c r="C54" s="37"/>
      <c r="D54" s="37"/>
      <c r="E54" s="22"/>
      <c r="F54" s="22"/>
      <c r="G54" s="22"/>
      <c r="H54" s="22"/>
      <c r="I54" s="22"/>
    </row>
    <row r="55" spans="1:9" ht="15.75" x14ac:dyDescent="0.25">
      <c r="A55" s="18" t="s">
        <v>45</v>
      </c>
      <c r="B55" s="21"/>
      <c r="C55" s="23"/>
      <c r="D55" s="23"/>
      <c r="E55" s="22"/>
      <c r="F55" s="22"/>
      <c r="G55" s="22"/>
      <c r="H55" s="22"/>
      <c r="I55" s="22"/>
    </row>
    <row r="56" spans="1:9" ht="47.25" x14ac:dyDescent="0.25">
      <c r="A56" s="5" t="s">
        <v>22</v>
      </c>
      <c r="B56" s="21">
        <f>SUM(C56:I56)</f>
        <v>0</v>
      </c>
      <c r="C56" s="22">
        <f>D56</f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</row>
    <row r="57" spans="1:9" ht="15.75" x14ac:dyDescent="0.25">
      <c r="A57" s="18" t="s">
        <v>42</v>
      </c>
      <c r="B57" s="21"/>
      <c r="C57" s="22"/>
      <c r="D57" s="22"/>
      <c r="E57" s="22"/>
      <c r="F57" s="22"/>
      <c r="G57" s="22"/>
      <c r="H57" s="22"/>
      <c r="I57" s="22"/>
    </row>
    <row r="58" spans="1:9" ht="15.75" x14ac:dyDescent="0.25">
      <c r="A58" s="18" t="s">
        <v>45</v>
      </c>
      <c r="B58" s="21"/>
      <c r="C58" s="22"/>
      <c r="D58" s="22"/>
      <c r="E58" s="22"/>
      <c r="F58" s="22"/>
      <c r="G58" s="22"/>
      <c r="H58" s="22"/>
      <c r="I58" s="22"/>
    </row>
    <row r="59" spans="1:9" ht="15.75" x14ac:dyDescent="0.25">
      <c r="A59" s="5" t="s">
        <v>19</v>
      </c>
      <c r="B59" s="21">
        <f>SUM(C59:I59)</f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</row>
    <row r="60" spans="1:9" ht="15.75" x14ac:dyDescent="0.25">
      <c r="A60" s="18" t="s">
        <v>42</v>
      </c>
      <c r="B60" s="21"/>
      <c r="C60" s="37"/>
      <c r="D60" s="22"/>
      <c r="E60" s="22"/>
      <c r="F60" s="22"/>
      <c r="G60" s="22"/>
      <c r="H60" s="22"/>
      <c r="I60" s="22"/>
    </row>
    <row r="61" spans="1:9" ht="31.5" x14ac:dyDescent="0.25">
      <c r="A61" s="5" t="s">
        <v>27</v>
      </c>
      <c r="B61" s="21">
        <f>SUM(C61:I61)</f>
        <v>0</v>
      </c>
      <c r="C61" s="22">
        <f>D61</f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</row>
    <row r="62" spans="1:9" ht="15.75" x14ac:dyDescent="0.25">
      <c r="A62" s="18" t="s">
        <v>42</v>
      </c>
      <c r="B62" s="21"/>
      <c r="C62" s="22"/>
      <c r="D62" s="22"/>
      <c r="E62" s="22"/>
      <c r="F62" s="22"/>
      <c r="G62" s="22"/>
      <c r="H62" s="22"/>
      <c r="I62" s="22"/>
    </row>
    <row r="63" spans="1:9" ht="15.75" x14ac:dyDescent="0.25">
      <c r="A63" s="18" t="s">
        <v>45</v>
      </c>
      <c r="B63" s="21"/>
      <c r="C63" s="22"/>
      <c r="D63" s="22"/>
      <c r="E63" s="22"/>
      <c r="F63" s="22"/>
      <c r="G63" s="22"/>
      <c r="H63" s="22"/>
      <c r="I63" s="22"/>
    </row>
    <row r="64" spans="1:9" ht="15.75" x14ac:dyDescent="0.25">
      <c r="A64" s="5" t="s">
        <v>14</v>
      </c>
      <c r="B64" s="21">
        <f>SUM(C64:I64)</f>
        <v>0</v>
      </c>
      <c r="C64" s="22">
        <f>D64</f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</row>
    <row r="65" spans="1:9" ht="15.75" x14ac:dyDescent="0.25">
      <c r="A65" s="18" t="s">
        <v>42</v>
      </c>
      <c r="B65" s="21"/>
      <c r="C65" s="22"/>
      <c r="D65" s="22"/>
      <c r="E65" s="22"/>
      <c r="F65" s="22"/>
      <c r="G65" s="22"/>
      <c r="H65" s="22"/>
      <c r="I65" s="22"/>
    </row>
    <row r="66" spans="1:9" ht="15.75" x14ac:dyDescent="0.25">
      <c r="A66" s="5" t="s">
        <v>2</v>
      </c>
      <c r="B66" s="21">
        <f>SUM(C66:I66)</f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</row>
    <row r="67" spans="1:9" ht="15.75" x14ac:dyDescent="0.25">
      <c r="A67" s="18" t="s">
        <v>42</v>
      </c>
      <c r="B67" s="21"/>
      <c r="C67" s="37"/>
      <c r="D67" s="37"/>
      <c r="E67" s="37"/>
      <c r="F67" s="22"/>
      <c r="G67" s="22"/>
      <c r="H67" s="22"/>
      <c r="I67" s="22"/>
    </row>
    <row r="68" spans="1:9" ht="15.75" x14ac:dyDescent="0.25">
      <c r="A68" s="5" t="s">
        <v>7</v>
      </c>
      <c r="B68" s="21">
        <f>SUM(C68:I68)</f>
        <v>11.99</v>
      </c>
      <c r="C68" s="22">
        <v>11.99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  <row r="69" spans="1:9" ht="15.75" x14ac:dyDescent="0.25">
      <c r="A69" s="18" t="s">
        <v>42</v>
      </c>
      <c r="B69" s="21"/>
      <c r="C69" s="39">
        <v>46042</v>
      </c>
      <c r="D69" s="39"/>
      <c r="E69" s="23"/>
      <c r="F69" s="22"/>
      <c r="G69" s="22"/>
      <c r="H69" s="22"/>
      <c r="I69" s="22"/>
    </row>
    <row r="70" spans="1:9" ht="94.5" x14ac:dyDescent="0.25">
      <c r="A70" s="18" t="s">
        <v>45</v>
      </c>
      <c r="B70" s="21"/>
      <c r="C70" s="39" t="s">
        <v>107</v>
      </c>
      <c r="D70" s="39"/>
      <c r="E70" s="39"/>
      <c r="F70" s="22"/>
      <c r="G70" s="22"/>
      <c r="H70" s="22"/>
      <c r="I70" s="22"/>
    </row>
    <row r="71" spans="1:9" ht="15.75" x14ac:dyDescent="0.25">
      <c r="A71" s="6" t="s">
        <v>25</v>
      </c>
      <c r="B71" s="29">
        <f>SUM(B4:B68)</f>
        <v>41428.39</v>
      </c>
      <c r="C71" s="29">
        <f t="shared" ref="C71:I71" si="0">C4+C5+C7+C9+C11+C13+C15+C16+C19+C20+C22+C25+C28+C31+C34+C36+C38+C40+C43+C45+C47+C50+C53+C56+C59+C61+C64+C66+C68</f>
        <v>37368.39</v>
      </c>
      <c r="D71" s="29">
        <f t="shared" si="0"/>
        <v>2030</v>
      </c>
      <c r="E71" s="29">
        <f t="shared" si="0"/>
        <v>2030</v>
      </c>
      <c r="F71" s="29">
        <f t="shared" si="0"/>
        <v>0</v>
      </c>
      <c r="G71" s="29">
        <f t="shared" si="0"/>
        <v>0</v>
      </c>
      <c r="H71" s="29">
        <f t="shared" si="0"/>
        <v>0</v>
      </c>
      <c r="I71" s="29">
        <f t="shared" si="0"/>
        <v>0</v>
      </c>
    </row>
    <row r="72" spans="1:9" ht="15.75" x14ac:dyDescent="0.25">
      <c r="A72" s="8"/>
      <c r="B72" s="29"/>
      <c r="C72" s="30"/>
      <c r="D72" s="30"/>
      <c r="E72" s="30"/>
      <c r="F72" s="30"/>
      <c r="G72" s="30"/>
      <c r="H72" s="30"/>
      <c r="I72" s="30"/>
    </row>
    <row r="73" spans="1:9" ht="15.75" x14ac:dyDescent="0.25">
      <c r="A73" s="6" t="s">
        <v>53</v>
      </c>
      <c r="B73" s="29">
        <f>SUM(C73:I73)</f>
        <v>544.64</v>
      </c>
      <c r="C73" s="29">
        <v>544.64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</row>
    <row r="74" spans="1:9" ht="15.75" x14ac:dyDescent="0.25">
      <c r="A74" s="31" t="s">
        <v>52</v>
      </c>
      <c r="B74" s="16">
        <f>Декабрь2025!B74+B73-B71</f>
        <v>126466.9999999999</v>
      </c>
      <c r="C74" s="29"/>
      <c r="D74" s="32"/>
      <c r="E74" s="32"/>
      <c r="F74" s="32"/>
      <c r="G74" s="32"/>
      <c r="H74" s="32"/>
      <c r="I74" s="3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Отчет по смете</vt:lpstr>
      <vt:lpstr>Сбор членских взносов</vt:lpstr>
      <vt:lpstr>Июль2025</vt:lpstr>
      <vt:lpstr>Август2025</vt:lpstr>
      <vt:lpstr>Сентябрь2025</vt:lpstr>
      <vt:lpstr>Октябрь2025</vt:lpstr>
      <vt:lpstr>Ноябрь2025</vt:lpstr>
      <vt:lpstr>Декабрь2025</vt:lpstr>
      <vt:lpstr>Январь2026</vt:lpstr>
      <vt:lpstr>Февраль2026</vt:lpstr>
      <vt:lpstr>'Отчет по смете'!Область_печати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2026-03-01T18:50:31Z</dcterms:modified>
</cp:coreProperties>
</file>