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24226"/>
  <workbookProtection workbookAlgorithmName="SHA-512" workbookHashValue="mD3IOGa7gd+5xwwmPqiMtk8KepRfQPtiaFgvWDxe3h5Yfrdl8qRlfYeujeHWWif7OwxmIwQzHdqwUXBMMX8+RQ==" workbookSaltValue="Z7c+GaRnmksK5KUH8uPQ2w==" workbookSpinCount="100000" lockStructure="1"/>
  <bookViews>
    <workbookView xWindow="240" yWindow="105" windowWidth="14805" windowHeight="8010"/>
  </bookViews>
  <sheets>
    <sheet name="Наши контакты" sheetId="12" r:id="rId1"/>
    <sheet name="Справочник" sheetId="9" r:id="rId2"/>
    <sheet name="Исходные данные" sheetId="1" r:id="rId3"/>
    <sheet name="ОДДС" sheetId="11" r:id="rId4"/>
  </sheets>
  <definedNames>
    <definedName name="_xlnm._FilterDatabase" localSheetId="2" hidden="1">'Исходные данные'!$A$3:$F$60</definedName>
  </definedNames>
  <calcPr calcId="152511"/>
</workbook>
</file>

<file path=xl/calcChain.xml><?xml version="1.0" encoding="utf-8"?>
<calcChain xmlns="http://schemas.openxmlformats.org/spreadsheetml/2006/main">
  <c r="D4" i="1" l="1"/>
  <c r="M37" i="11" l="1"/>
  <c r="L37" i="11"/>
  <c r="K37" i="11"/>
  <c r="J37" i="11"/>
  <c r="I37" i="11"/>
  <c r="H37" i="11"/>
  <c r="G37" i="11"/>
  <c r="F37" i="11"/>
  <c r="E37" i="11"/>
  <c r="D37" i="11"/>
  <c r="C37" i="11"/>
  <c r="B37" i="11"/>
  <c r="M36" i="11"/>
  <c r="L36" i="11"/>
  <c r="K36" i="11"/>
  <c r="J36" i="11"/>
  <c r="I36" i="11"/>
  <c r="H36" i="11"/>
  <c r="G36" i="11"/>
  <c r="F36" i="11"/>
  <c r="E36" i="11"/>
  <c r="D36" i="11"/>
  <c r="C36" i="11"/>
  <c r="B36" i="11"/>
  <c r="B35" i="11" s="1"/>
  <c r="M34" i="11"/>
  <c r="L34" i="11"/>
  <c r="K34" i="11"/>
  <c r="J34" i="11"/>
  <c r="I34" i="11"/>
  <c r="H34" i="11"/>
  <c r="G34" i="11"/>
  <c r="F34" i="11"/>
  <c r="E34" i="11"/>
  <c r="D34" i="11"/>
  <c r="C34" i="11"/>
  <c r="B34" i="11"/>
  <c r="M33" i="11"/>
  <c r="L33" i="11"/>
  <c r="K33" i="11"/>
  <c r="J33" i="11"/>
  <c r="I33" i="11"/>
  <c r="H33" i="11"/>
  <c r="G33" i="11"/>
  <c r="F33" i="11"/>
  <c r="E33" i="11"/>
  <c r="D33" i="11"/>
  <c r="C33" i="11"/>
  <c r="B33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M28" i="11"/>
  <c r="L28" i="11"/>
  <c r="K28" i="11"/>
  <c r="J28" i="11"/>
  <c r="I28" i="11"/>
  <c r="H28" i="11"/>
  <c r="G28" i="11"/>
  <c r="F28" i="11"/>
  <c r="E28" i="11"/>
  <c r="D28" i="11"/>
  <c r="C28" i="11"/>
  <c r="B28" i="11"/>
  <c r="M27" i="11"/>
  <c r="L27" i="11"/>
  <c r="K27" i="11"/>
  <c r="J27" i="11"/>
  <c r="I27" i="11"/>
  <c r="H27" i="11"/>
  <c r="G27" i="11"/>
  <c r="F27" i="11"/>
  <c r="E27" i="11"/>
  <c r="D27" i="11"/>
  <c r="C27" i="11"/>
  <c r="B27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M8" i="11"/>
  <c r="L8" i="11"/>
  <c r="K8" i="11"/>
  <c r="J8" i="11"/>
  <c r="I8" i="11"/>
  <c r="H8" i="11"/>
  <c r="G8" i="11"/>
  <c r="F8" i="11"/>
  <c r="E8" i="11"/>
  <c r="D8" i="11"/>
  <c r="C8" i="11"/>
  <c r="B8" i="11"/>
  <c r="L7" i="11"/>
  <c r="J7" i="11"/>
  <c r="G7" i="11"/>
  <c r="E7" i="11"/>
  <c r="C7" i="11"/>
  <c r="D60" i="1" l="1"/>
  <c r="F60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L35" i="11" l="1"/>
  <c r="K35" i="11"/>
  <c r="H35" i="11"/>
  <c r="G35" i="11"/>
  <c r="L32" i="11"/>
  <c r="K32" i="11"/>
  <c r="J32" i="11"/>
  <c r="F32" i="11"/>
  <c r="D32" i="11"/>
  <c r="M9" i="11"/>
  <c r="L9" i="11"/>
  <c r="K9" i="11"/>
  <c r="J9" i="11"/>
  <c r="I9" i="11"/>
  <c r="H9" i="11"/>
  <c r="G9" i="11"/>
  <c r="F9" i="11"/>
  <c r="E9" i="11"/>
  <c r="D9" i="11"/>
  <c r="C9" i="11"/>
  <c r="B9" i="11"/>
  <c r="M7" i="11"/>
  <c r="K7" i="11"/>
  <c r="I7" i="11"/>
  <c r="H7" i="11"/>
  <c r="F7" i="11"/>
  <c r="D7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B7" i="11"/>
  <c r="B6" i="11" s="1"/>
  <c r="E32" i="11"/>
  <c r="H32" i="11"/>
  <c r="I32" i="11"/>
  <c r="M32" i="11"/>
  <c r="E35" i="11"/>
  <c r="I35" i="11"/>
  <c r="M35" i="11"/>
  <c r="B23" i="11" l="1"/>
  <c r="D35" i="11"/>
  <c r="D38" i="11" s="1"/>
  <c r="G32" i="11"/>
  <c r="G38" i="11" s="1"/>
  <c r="C32" i="11"/>
  <c r="G23" i="11"/>
  <c r="K23" i="11"/>
  <c r="C23" i="11"/>
  <c r="C35" i="11"/>
  <c r="J35" i="11"/>
  <c r="J38" i="11" s="1"/>
  <c r="F35" i="11"/>
  <c r="F38" i="11" s="1"/>
  <c r="B32" i="11"/>
  <c r="M23" i="11"/>
  <c r="I23" i="11"/>
  <c r="E23" i="11"/>
  <c r="J23" i="11"/>
  <c r="F23" i="11"/>
  <c r="L23" i="11"/>
  <c r="H23" i="11"/>
  <c r="D23" i="11"/>
  <c r="M38" i="11"/>
  <c r="I38" i="11"/>
  <c r="E38" i="11"/>
  <c r="L38" i="11"/>
  <c r="H38" i="11"/>
  <c r="K38" i="11"/>
  <c r="L6" i="11"/>
  <c r="H6" i="11"/>
  <c r="D6" i="11"/>
  <c r="M6" i="11"/>
  <c r="I6" i="11"/>
  <c r="E6" i="11"/>
  <c r="G6" i="11"/>
  <c r="K6" i="11"/>
  <c r="C6" i="11"/>
  <c r="F6" i="11"/>
  <c r="J6" i="11"/>
  <c r="C38" i="11" l="1"/>
  <c r="K30" i="11"/>
  <c r="B38" i="11"/>
  <c r="G30" i="11"/>
  <c r="L30" i="11"/>
  <c r="F30" i="11"/>
  <c r="H30" i="11"/>
  <c r="I30" i="11"/>
  <c r="D30" i="11"/>
  <c r="E30" i="11"/>
  <c r="J30" i="11"/>
  <c r="M30" i="11"/>
  <c r="H21" i="11"/>
  <c r="I21" i="11"/>
  <c r="B21" i="11"/>
  <c r="E21" i="11"/>
  <c r="L21" i="11"/>
  <c r="L39" i="11" s="1"/>
  <c r="M21" i="11"/>
  <c r="F21" i="11"/>
  <c r="D21" i="11"/>
  <c r="C21" i="11"/>
  <c r="J21" i="11"/>
  <c r="G21" i="11"/>
  <c r="K21" i="11"/>
  <c r="B30" i="11"/>
  <c r="K39" i="11" l="1"/>
  <c r="G39" i="11"/>
  <c r="F39" i="11"/>
  <c r="H39" i="11"/>
  <c r="E39" i="11"/>
  <c r="D39" i="11"/>
  <c r="I39" i="11"/>
  <c r="J39" i="11"/>
  <c r="M39" i="11"/>
  <c r="B39" i="11"/>
  <c r="B40" i="11" s="1"/>
  <c r="C4" i="11" s="1"/>
  <c r="C30" i="11" s="1"/>
  <c r="C39" i="11" s="1"/>
  <c r="C40" i="11" s="1"/>
  <c r="D4" i="11" s="1"/>
  <c r="D40" i="11" l="1"/>
  <c r="E4" i="11" s="1"/>
  <c r="E40" i="11" s="1"/>
  <c r="F4" i="11" s="1"/>
  <c r="F40" i="11" s="1"/>
  <c r="G4" i="11" s="1"/>
  <c r="G40" i="11" s="1"/>
  <c r="H4" i="11" s="1"/>
  <c r="H40" i="11" s="1"/>
  <c r="I4" i="11" s="1"/>
  <c r="I40" i="11" s="1"/>
  <c r="J4" i="11" s="1"/>
  <c r="J40" i="11" s="1"/>
  <c r="K4" i="11" s="1"/>
  <c r="K40" i="11" s="1"/>
  <c r="L4" i="11" s="1"/>
  <c r="L40" i="11" s="1"/>
  <c r="M4" i="11" s="1"/>
  <c r="M40" i="11" s="1"/>
</calcChain>
</file>

<file path=xl/sharedStrings.xml><?xml version="1.0" encoding="utf-8"?>
<sst xmlns="http://schemas.openxmlformats.org/spreadsheetml/2006/main" count="263" uniqueCount="101">
  <si>
    <t>дата</t>
  </si>
  <si>
    <t>Расход</t>
  </si>
  <si>
    <t>ООО "Аренда"</t>
  </si>
  <si>
    <t>ООО "Вода"</t>
  </si>
  <si>
    <t>ООО "Канцтовары"</t>
  </si>
  <si>
    <t>ООО "Мобильная связь"</t>
  </si>
  <si>
    <t>Роснефть</t>
  </si>
  <si>
    <t>Контрагент</t>
  </si>
  <si>
    <t>ООО " 1С"</t>
  </si>
  <si>
    <t>ООО "Реклама"</t>
  </si>
  <si>
    <t>ООО "СТО"</t>
  </si>
  <si>
    <t>ООО "Поставщик 1"</t>
  </si>
  <si>
    <t>ООО "Поставщик 2"</t>
  </si>
  <si>
    <t>ООО "Поставщик 3"</t>
  </si>
  <si>
    <t>Перевозчик</t>
  </si>
  <si>
    <t>сумма, руб.</t>
  </si>
  <si>
    <t>Доход</t>
  </si>
  <si>
    <t>Покупатель 1</t>
  </si>
  <si>
    <t>Покупатель 2</t>
  </si>
  <si>
    <t>Покупатель 3</t>
  </si>
  <si>
    <t>Покупатель 4</t>
  </si>
  <si>
    <t>Покупатель 5</t>
  </si>
  <si>
    <t>Покупатель 6</t>
  </si>
  <si>
    <t>Покупатель 7</t>
  </si>
  <si>
    <t>Покупатель 8</t>
  </si>
  <si>
    <t>Покупатель 9</t>
  </si>
  <si>
    <t>*выбор из списка</t>
  </si>
  <si>
    <t>Направление деятельности</t>
  </si>
  <si>
    <t>Движение денежных средств</t>
  </si>
  <si>
    <t>Статья ДДС</t>
  </si>
  <si>
    <t>ООО "Банк"</t>
  </si>
  <si>
    <t>Прочий доход. % по депозитам</t>
  </si>
  <si>
    <t>ООО "Поставщик основных средств"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</si>
  <si>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</si>
  <si>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</si>
  <si>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</si>
  <si>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</si>
  <si>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</si>
  <si>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</si>
  <si>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</si>
  <si>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</si>
  <si>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</si>
  <si>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</si>
  <si>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</si>
  <si>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</si>
  <si>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Движение ДС по операционной деятельности</t>
  </si>
  <si>
    <t>Движение ДС по инвестиционной деятельности</t>
  </si>
  <si>
    <t>Движение ДС по финансовой деятельности</t>
  </si>
  <si>
    <t>Остаток на конец отчетного периора</t>
  </si>
  <si>
    <t>Продажа товара</t>
  </si>
  <si>
    <t>Общий итог</t>
  </si>
  <si>
    <t>Операционная деятельность</t>
  </si>
  <si>
    <t>Финансовая деятельность</t>
  </si>
  <si>
    <t>Инвестиционная деятельность</t>
  </si>
  <si>
    <t>Оказание услуг</t>
  </si>
  <si>
    <t>Доход:</t>
  </si>
  <si>
    <t>Расход:</t>
  </si>
  <si>
    <t>Транспортные услуги</t>
  </si>
  <si>
    <t>Аренда</t>
  </si>
  <si>
    <t xml:space="preserve">Закупка товара </t>
  </si>
  <si>
    <t>Реклама</t>
  </si>
  <si>
    <t>Ремонт авто</t>
  </si>
  <si>
    <t>ГСМ</t>
  </si>
  <si>
    <t>Програмное обеспечение</t>
  </si>
  <si>
    <t>* Остаток на начало периода заполняется вручную</t>
  </si>
  <si>
    <t>Остаток на начало отчетного периода*</t>
  </si>
  <si>
    <t>Результат по операционной деятельности</t>
  </si>
  <si>
    <t>Результат по инвестиционной деятельности</t>
  </si>
  <si>
    <t>Результат по финансовой деятельности</t>
  </si>
  <si>
    <t>Приобретение основных средств</t>
  </si>
  <si>
    <t>Возврат товара</t>
  </si>
  <si>
    <t>ФОТ (Заработная плата+налоги и взносы)</t>
  </si>
  <si>
    <t>Сотрудник 1</t>
  </si>
  <si>
    <t>Сотрудник 2</t>
  </si>
  <si>
    <t>Услуги банка</t>
  </si>
  <si>
    <t>Продажа основных средств</t>
  </si>
  <si>
    <t>Возврат кредитов и займов (от контрагента)</t>
  </si>
  <si>
    <t>Выдача кредитов и займов (контрагенту)</t>
  </si>
  <si>
    <t>Ремонт основных средств</t>
  </si>
  <si>
    <t>Прочие поступления от финансовых операций</t>
  </si>
  <si>
    <t>Получение кредитов и займов (от контрагента)</t>
  </si>
  <si>
    <t>Оплата кредитов и займов (контрагенту)</t>
  </si>
  <si>
    <t>Дивиденды</t>
  </si>
  <si>
    <t>* Лист заполняется вручную</t>
  </si>
  <si>
    <t>* Статья ДДС выбирается из Списка</t>
  </si>
  <si>
    <t>* Остальные ячейки рассчитываются автоматически на основании выбранной статьи ДДС и данных листа "Исходные данные"</t>
  </si>
  <si>
    <t>* Чтобы снять блокировку редактирования ячеек, необходимо перейти на вкладку РЕЦЕНЗИРОВАНИЕ - Снять защиту листа.</t>
  </si>
  <si>
    <t>Соответствие статьи направлению деятельности</t>
  </si>
  <si>
    <t>Движение Денежных средств</t>
  </si>
  <si>
    <t>*заполняется автоматически</t>
  </si>
  <si>
    <t>Хозяйственные расходы</t>
  </si>
  <si>
    <t>Заполнить</t>
  </si>
  <si>
    <t>!!! Столбцы A B C заполняются вручную, столбец E заполняется- выбором из списка (список сформирован на листе "Справочник" - дополнять через него), D F - автоматически</t>
  </si>
  <si>
    <t>*заполнить только столбец А - "Статья ДДС" и ячейку В2 - "Остаток на начало отчетного периода"</t>
  </si>
  <si>
    <t>Наши контакты:</t>
  </si>
  <si>
    <t>Сайт</t>
  </si>
  <si>
    <t>https://buhuslugiusn.ru</t>
  </si>
  <si>
    <t>Вконтакте</t>
  </si>
  <si>
    <t>https://vk.com/shablonexcel</t>
  </si>
  <si>
    <t>Max (ссылка-приглашение)</t>
  </si>
  <si>
    <t>https://max.ru/join/yqtIjQREZC-9awl8lXnbLh8dCl3dcRB0SDkKITYDuq0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</si>
</sst>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9"/>
      <name val="Arial"/>
      <family val="2"/>
      <charset val="204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1C4587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</borders>
  <cellStyleXfs count="11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16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 applyProtection="1"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1" fillId="0" borderId="5" xfId="0" applyFont="1" applyBorder="1" applyAlignment="1" applyProtection="1">
      <alignment vertical="center"/>
      <protection locked="0"/>
    </xf>
    <xf numFmtId="164" fontId="12" fillId="3" borderId="1" xfId="0" applyNumberFormat="1" applyFont="1" applyFill="1" applyBorder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4" fontId="7" fillId="0" borderId="5" xfId="0" applyNumberFormat="1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4" fontId="7" fillId="0" borderId="1" xfId="0" applyNumberFormat="1" applyFont="1" applyBorder="1" applyAlignment="1" applyProtection="1">
      <alignment vertical="center"/>
    </xf>
    <xf numFmtId="4" fontId="10" fillId="0" borderId="1" xfId="0" applyNumberFormat="1" applyFont="1" applyBorder="1" applyAlignment="1" applyProtection="1">
      <alignment vertical="center"/>
    </xf>
    <xf numFmtId="4" fontId="10" fillId="0" borderId="1" xfId="0" applyNumberFormat="1" applyFont="1" applyFill="1" applyBorder="1" applyAlignment="1" applyProtection="1">
      <alignment vertical="center"/>
    </xf>
    <xf numFmtId="0" fontId="0" fillId="3" borderId="0" xfId="0" applyFill="1" applyProtection="1">
      <protection locked="0"/>
    </xf>
    <xf numFmtId="164" fontId="7" fillId="0" borderId="1" xfId="0" applyNumberFormat="1" applyFont="1" applyBorder="1" applyAlignment="1" applyProtection="1">
      <alignment vertical="center"/>
    </xf>
    <xf numFmtId="164" fontId="7" fillId="0" borderId="6" xfId="0" applyNumberFormat="1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  <protection locked="0"/>
    </xf>
    <xf numFmtId="4" fontId="10" fillId="0" borderId="0" xfId="0" applyNumberFormat="1" applyFont="1" applyBorder="1" applyAlignment="1" applyProtection="1">
      <alignment vertical="center"/>
    </xf>
    <xf numFmtId="4" fontId="10" fillId="0" borderId="0" xfId="0" applyNumberFormat="1" applyFont="1" applyFill="1" applyBorder="1" applyAlignment="1" applyProtection="1">
      <alignment vertical="center"/>
    </xf>
    <xf numFmtId="0" fontId="14" fillId="0" borderId="0" xfId="0" applyFont="1" applyProtection="1">
      <protection locked="0"/>
    </xf>
    <xf numFmtId="49" fontId="9" fillId="0" borderId="0" xfId="0" applyNumberFormat="1" applyFont="1"/>
    <xf numFmtId="49" fontId="0" fillId="0" borderId="0" xfId="0" applyNumberFormat="1"/>
    <xf numFmtId="49" fontId="0" fillId="0" borderId="1" xfId="0" applyNumberFormat="1" applyBorder="1"/>
    <xf numFmtId="0" fontId="5" fillId="0" borderId="1" xfId="8" applyFont="1" applyBorder="1" applyAlignment="1" applyProtection="1">
      <alignment horizontal="left" vertical="center" wrapText="1"/>
      <protection locked="0"/>
    </xf>
    <xf numFmtId="4" fontId="5" fillId="0" borderId="1" xfId="8" applyNumberFormat="1" applyFon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6" fillId="3" borderId="0" xfId="0" applyFont="1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49" fontId="0" fillId="0" borderId="5" xfId="0" applyNumberFormat="1" applyBorder="1"/>
    <xf numFmtId="49" fontId="0" fillId="0" borderId="6" xfId="0" applyNumberFormat="1" applyBorder="1"/>
    <xf numFmtId="49" fontId="0" fillId="2" borderId="2" xfId="0" applyNumberFormat="1" applyFill="1" applyBorder="1"/>
    <xf numFmtId="49" fontId="0" fillId="2" borderId="3" xfId="0" applyNumberFormat="1" applyFill="1" applyBorder="1"/>
    <xf numFmtId="49" fontId="0" fillId="2" borderId="4" xfId="0" applyNumberFormat="1" applyFill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9" xfId="0" applyNumberFormat="1" applyBorder="1"/>
    <xf numFmtId="14" fontId="5" fillId="0" borderId="5" xfId="8" applyNumberFormat="1" applyFont="1" applyBorder="1" applyAlignment="1" applyProtection="1">
      <alignment horizontal="center" vertical="center"/>
      <protection locked="0"/>
    </xf>
    <xf numFmtId="14" fontId="5" fillId="0" borderId="7" xfId="8" applyNumberFormat="1" applyFont="1" applyBorder="1" applyAlignment="1" applyProtection="1">
      <alignment horizontal="center" vertical="center"/>
      <protection locked="0"/>
    </xf>
    <xf numFmtId="0" fontId="5" fillId="0" borderId="8" xfId="8" applyFont="1" applyBorder="1" applyAlignment="1" applyProtection="1">
      <alignment horizontal="left" vertical="center" wrapText="1"/>
      <protection locked="0"/>
    </xf>
    <xf numFmtId="4" fontId="5" fillId="0" borderId="8" xfId="8" applyNumberFormat="1" applyFont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 applyProtection="1">
      <alignment horizontal="left" vertical="center"/>
      <protection locked="0"/>
    </xf>
    <xf numFmtId="14" fontId="15" fillId="0" borderId="7" xfId="8" applyNumberFormat="1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164" fontId="10" fillId="4" borderId="3" xfId="0" applyNumberFormat="1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2" fillId="5" borderId="5" xfId="0" applyFont="1" applyFill="1" applyBorder="1" applyAlignment="1" applyProtection="1">
      <alignment vertical="center"/>
      <protection locked="0"/>
    </xf>
    <xf numFmtId="164" fontId="12" fillId="5" borderId="1" xfId="0" applyNumberFormat="1" applyFont="1" applyFill="1" applyBorder="1" applyAlignment="1" applyProtection="1">
      <alignment vertical="center"/>
      <protection locked="0"/>
    </xf>
    <xf numFmtId="0" fontId="13" fillId="5" borderId="1" xfId="0" applyFont="1" applyFill="1" applyBorder="1" applyAlignment="1" applyProtection="1">
      <alignment vertical="center"/>
      <protection locked="0"/>
    </xf>
    <xf numFmtId="0" fontId="13" fillId="5" borderId="6" xfId="0" applyFont="1" applyFill="1" applyBorder="1" applyAlignment="1" applyProtection="1">
      <alignment vertical="center"/>
      <protection locked="0"/>
    </xf>
    <xf numFmtId="4" fontId="12" fillId="5" borderId="5" xfId="0" applyNumberFormat="1" applyFont="1" applyFill="1" applyBorder="1" applyAlignment="1" applyProtection="1">
      <alignment vertical="center"/>
      <protection locked="0"/>
    </xf>
    <xf numFmtId="4" fontId="12" fillId="5" borderId="1" xfId="0" applyNumberFormat="1" applyFont="1" applyFill="1" applyBorder="1" applyAlignment="1" applyProtection="1">
      <alignment vertical="center"/>
    </xf>
    <xf numFmtId="4" fontId="13" fillId="5" borderId="1" xfId="0" applyNumberFormat="1" applyFont="1" applyFill="1" applyBorder="1" applyAlignment="1" applyProtection="1">
      <alignment vertical="center"/>
    </xf>
    <xf numFmtId="4" fontId="13" fillId="5" borderId="6" xfId="0" applyNumberFormat="1" applyFont="1" applyFill="1" applyBorder="1" applyAlignment="1" applyProtection="1">
      <alignment vertical="center"/>
    </xf>
    <xf numFmtId="0" fontId="11" fillId="4" borderId="5" xfId="0" applyFont="1" applyFill="1" applyBorder="1" applyAlignment="1" applyProtection="1">
      <alignment vertical="center"/>
      <protection locked="0"/>
    </xf>
    <xf numFmtId="4" fontId="10" fillId="4" borderId="1" xfId="0" applyNumberFormat="1" applyFont="1" applyFill="1" applyBorder="1" applyAlignment="1" applyProtection="1">
      <alignment vertical="center"/>
    </xf>
    <xf numFmtId="4" fontId="11" fillId="6" borderId="5" xfId="0" applyNumberFormat="1" applyFont="1" applyFill="1" applyBorder="1" applyAlignment="1" applyProtection="1">
      <alignment vertical="center"/>
      <protection locked="0"/>
    </xf>
    <xf numFmtId="4" fontId="10" fillId="6" borderId="1" xfId="0" applyNumberFormat="1" applyFont="1" applyFill="1" applyBorder="1" applyAlignment="1" applyProtection="1">
      <alignment vertical="center"/>
    </xf>
    <xf numFmtId="4" fontId="12" fillId="6" borderId="5" xfId="0" applyNumberFormat="1" applyFont="1" applyFill="1" applyBorder="1" applyAlignment="1" applyProtection="1">
      <alignment vertical="center"/>
      <protection locked="0"/>
    </xf>
    <xf numFmtId="0" fontId="0" fillId="7" borderId="0" xfId="0" applyFill="1"/>
    <xf numFmtId="0" fontId="0" fillId="0" borderId="0" xfId="0" applyFill="1"/>
    <xf numFmtId="0" fontId="16" fillId="0" borderId="0" xfId="10"/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9" xfId="0" applyFill="1" applyBorder="1" applyAlignment="1" applyProtection="1">
      <alignment horizontal="center" vertical="center"/>
      <protection locked="0"/>
    </xf>
  </cellXfs>
  <cellStyles count="11">
    <cellStyle name="Excel Built-in Normal" xfId="9"/>
    <cellStyle name="Гиперссылка" xfId="10" builtinId="8"/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_Расходы сч.51" xfId="8"/>
  </cellStyles>
  <dxfs count="68">
    <dxf>
      <border diagonalUp="0" diagonalDown="0">
        <left style="dotted">
          <color auto="1"/>
        </left>
        <right/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  <protection locked="0" hidden="0"/>
    </dxf>
    <dxf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  <protection locked="0" hidden="0"/>
    </dxf>
    <dxf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  <protection locked="0" hidden="0"/>
    </dxf>
    <dxf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  <protection locked="0" hidden="0"/>
    </dxf>
    <dxf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  <protection locked="0" hidden="0"/>
    </dxf>
    <dxf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  <protection locked="0" hidden="0"/>
    </dxf>
    <dxf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  <protection locked="0" hidden="0"/>
    </dxf>
    <dxf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  <protection locked="0" hidden="0"/>
    </dxf>
    <dxf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  <protection locked="0" hidden="0"/>
    </dxf>
    <dxf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  <protection locked="0" hidden="0"/>
    </dxf>
    <dxf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  <protection locked="0" hidden="0"/>
    </dxf>
    <dxf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  <protection locked="0" hidden="0"/>
    </dxf>
    <dxf>
      <border diagonalUp="0" diagonalDown="0">
        <left/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  <protection locked="0" hidden="0"/>
    </dxf>
    <dxf>
      <border diagonalUp="0" diagonalDown="0">
        <left style="dotted">
          <color auto="1"/>
        </left>
        <right style="dotted">
          <color auto="1"/>
        </right>
        <top/>
        <bottom/>
        <vertical style="dotted">
          <color auto="1"/>
        </vertical>
        <horizontal style="dotted">
          <color auto="1"/>
        </horizontal>
      </border>
      <protection locked="0" hidden="0"/>
    </dxf>
    <dxf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protection locked="0" hidden="0"/>
    </dxf>
    <dxf>
      <border>
        <bottom style="dotted">
          <color auto="1"/>
        </bottom>
      </border>
    </dxf>
    <dxf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/>
        <bottom/>
      </border>
      <protection locked="0" hidden="0"/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auto="1"/>
        </left>
        <right/>
        <top style="dotted">
          <color auto="1"/>
        </top>
        <bottom style="dotted">
          <color auto="1"/>
        </bottom>
      </border>
      <protection locked="1" hidden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  <protection locked="0" hidden="0"/>
    </dxf>
    <dxf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/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  <protection locked="0" hidden="0"/>
    </dxf>
    <dxf>
      <border outline="0">
        <top style="dotted">
          <color auto="1"/>
        </top>
      </border>
    </dxf>
    <dxf>
      <border outline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border outline="0">
        <bottom style="dotted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/>
        <bottom/>
      </border>
      <protection locked="0" hidden="0"/>
    </dxf>
    <dxf>
      <numFmt numFmtId="30" formatCode="@"/>
      <border diagonalUp="0" diagonalDown="0">
        <left style="dotted">
          <color auto="1"/>
        </left>
        <right/>
        <top style="dotted">
          <color auto="1"/>
        </top>
        <bottom style="dotted">
          <color auto="1"/>
        </bottom>
        <vertical/>
        <horizontal/>
      </border>
    </dxf>
    <dxf>
      <numFmt numFmtId="30" formatCode="@"/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numFmt numFmtId="30" formatCode="@"/>
      <border diagonalUp="0" diagonalDown="0">
        <left/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 outline="0">
        <top style="dotted">
          <color auto="1"/>
        </top>
      </border>
    </dxf>
    <dxf>
      <border outline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border outline="0">
        <bottom style="dotted">
          <color auto="1"/>
        </bottom>
      </border>
    </dxf>
    <dxf>
      <numFmt numFmtId="30" formatCode="@"/>
      <fill>
        <patternFill patternType="solid">
          <fgColor indexed="64"/>
          <bgColor rgb="FF92D050"/>
        </patternFill>
      </fill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Medium9">
    <tableStyle name="Сводная-style" pivot="0" count="3">
      <tableStyleElement type="headerRow" dxfId="67"/>
      <tableStyleElement type="firstRowStripe" dxfId="66"/>
      <tableStyleElement type="secondRowStripe" dxfId="6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13</xdr:row>
      <xdr:rowOff>169817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10050" cy="264631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Таблица3" displayName="Таблица3" ref="A1:C24" totalsRowShown="0" headerRowDxfId="64" headerRowBorderDxfId="63" tableBorderDxfId="62" totalsRowBorderDxfId="61">
  <autoFilter ref="A1:C24"/>
  <tableColumns count="3">
    <tableColumn id="1" name="Статья ДДС" dataDxfId="60"/>
    <tableColumn id="2" name="Соответствие статьи направлению деятельности" dataDxfId="59"/>
    <tableColumn id="3" name="Движение Денежных средств" dataDxfId="58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4" name="Таблица4" displayName="Таблица4" ref="A3:F60" totalsRowShown="0" headerRowDxfId="57" headerRowBorderDxfId="56" tableBorderDxfId="55" totalsRowBorderDxfId="54">
  <autoFilter ref="A3:F60"/>
  <tableColumns count="6">
    <tableColumn id="1" name="дата" dataDxfId="53" dataCellStyle="Обычный_Расходы сч.51"/>
    <tableColumn id="2" name="Контрагент" dataDxfId="52" dataCellStyle="Обычный_Расходы сч.51"/>
    <tableColumn id="3" name="сумма, руб." dataDxfId="51" dataCellStyle="Обычный_Расходы сч.51"/>
    <tableColumn id="4" name="Движение денежных средств" dataDxfId="50">
      <calculatedColumnFormula>VLOOKUP(E4,Справочник!$1:$1048576,3,0)</calculatedColumnFormula>
    </tableColumn>
    <tableColumn id="5" name="Статья ДДС" dataDxfId="49"/>
    <tableColumn id="6" name="Направление деятельности" dataDxfId="48">
      <calculatedColumnFormula>VLOOKUP(E4,Справочник!$1:$1048576,2,0)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Table_1" displayName="Table_1" ref="A3:M40" headerRowDxfId="17" dataDxfId="15" totalsRowDxfId="13" headerRowBorderDxfId="16" tableBorderDxfId="14">
  <tableColumns count="13">
    <tableColumn id="1" name="Статья ДДС" dataDxfId="12"/>
    <tableColumn id="2" name="январь" dataDxfId="11"/>
    <tableColumn id="3" name="февраль" dataDxfId="10"/>
    <tableColumn id="4" name="март" dataDxfId="9"/>
    <tableColumn id="5" name="апрель" dataDxfId="8"/>
    <tableColumn id="6" name="май" dataDxfId="7"/>
    <tableColumn id="7" name="июнь" dataDxfId="6"/>
    <tableColumn id="8" name="июль" dataDxfId="5"/>
    <tableColumn id="9" name="август" dataDxfId="4"/>
    <tableColumn id="10" name="сентябрь" dataDxfId="3"/>
    <tableColumn id="11" name="октябрь" dataDxfId="2"/>
    <tableColumn id="12" name="ноябрь" dataDxfId="1"/>
    <tableColumn id="13" name="декабрь" dataDxfId="0"/>
  </tableColumns>
  <tableStyleInfo name="Сводная-style" showFirstColumn="1" showLastColumn="1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uhuslugiusn.ru/" TargetMode="External"/><Relationship Id="rId2" Type="http://schemas.openxmlformats.org/officeDocument/2006/relationships/hyperlink" Target="https://vk.com/shablonexcel" TargetMode="External"/><Relationship Id="rId1" Type="http://schemas.openxmlformats.org/officeDocument/2006/relationships/hyperlink" Target="https://max.ru/join/yqtIjQREZC-9awl8lXnbLh8dCl3dcRB0SDkKITYDuq0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6:B19"/>
  <sheetViews>
    <sheetView tabSelected="1" zoomScale="145" zoomScaleNormal="145" workbookViewId="0">
      <selection activeCell="G23" sqref="G23"/>
    </sheetView>
  </sheetViews>
  <sheetFormatPr defaultRowHeight="15" x14ac:dyDescent="0.25"/>
  <cols>
    <col min="1" max="1" width="26.5703125" style="1" bestFit="1" customWidth="1"/>
    <col min="2" max="16384" width="9.140625" style="1"/>
  </cols>
  <sheetData>
    <row r="16" spans="1:2" x14ac:dyDescent="0.25">
      <c r="A16" s="63" t="s">
        <v>94</v>
      </c>
      <c r="B16" s="63"/>
    </row>
    <row r="17" spans="1:2" x14ac:dyDescent="0.25">
      <c r="A17" s="64" t="s">
        <v>95</v>
      </c>
      <c r="B17" s="65" t="s">
        <v>96</v>
      </c>
    </row>
    <row r="18" spans="1:2" x14ac:dyDescent="0.25">
      <c r="A18" s="1" t="s">
        <v>97</v>
      </c>
      <c r="B18" s="65" t="s">
        <v>98</v>
      </c>
    </row>
    <row r="19" spans="1:2" x14ac:dyDescent="0.25">
      <c r="A19" s="1" t="s">
        <v>99</v>
      </c>
      <c r="B19" s="65" t="s">
        <v>100</v>
      </c>
    </row>
  </sheetData>
  <sheetProtection sheet="1" objects="1" scenarios="1"/>
  <hyperlinks>
    <hyperlink ref="B19" r:id="rId1"/>
    <hyperlink ref="B18" r:id="rId2"/>
    <hyperlink ref="B17" r:id="rId3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02"/>
  <sheetViews>
    <sheetView zoomScale="130" zoomScaleNormal="130" workbookViewId="0">
      <selection activeCell="C2" sqref="C2:C18"/>
    </sheetView>
  </sheetViews>
  <sheetFormatPr defaultRowHeight="15" x14ac:dyDescent="0.25"/>
  <cols>
    <col min="1" max="1" width="43.5703125" style="1" customWidth="1"/>
    <col min="2" max="2" width="47.7109375" style="1" customWidth="1"/>
    <col min="3" max="3" width="43.5703125" style="1" customWidth="1"/>
    <col min="6" max="6" width="9.7109375" customWidth="1"/>
  </cols>
  <sheetData>
    <row r="1" spans="1:6" x14ac:dyDescent="0.25">
      <c r="A1" s="34" t="s">
        <v>29</v>
      </c>
      <c r="B1" s="35" t="s">
        <v>87</v>
      </c>
      <c r="C1" s="36" t="s">
        <v>88</v>
      </c>
      <c r="D1" s="22" t="s">
        <v>83</v>
      </c>
      <c r="E1" s="23"/>
      <c r="F1" s="23"/>
    </row>
    <row r="2" spans="1:6" s="1" customFormat="1" x14ac:dyDescent="0.25">
      <c r="A2" s="32" t="s">
        <v>76</v>
      </c>
      <c r="B2" s="24" t="s">
        <v>53</v>
      </c>
      <c r="C2" s="33" t="s">
        <v>16</v>
      </c>
      <c r="D2" s="23"/>
      <c r="E2" s="23"/>
      <c r="F2" s="23"/>
    </row>
    <row r="3" spans="1:6" s="1" customFormat="1" x14ac:dyDescent="0.25">
      <c r="A3" s="32" t="s">
        <v>77</v>
      </c>
      <c r="B3" s="24" t="s">
        <v>53</v>
      </c>
      <c r="C3" s="33" t="s">
        <v>1</v>
      </c>
      <c r="D3" s="23"/>
      <c r="E3" s="23"/>
      <c r="F3" s="23"/>
    </row>
    <row r="4" spans="1:6" s="1" customFormat="1" x14ac:dyDescent="0.25">
      <c r="A4" s="32" t="s">
        <v>69</v>
      </c>
      <c r="B4" s="24" t="s">
        <v>53</v>
      </c>
      <c r="C4" s="33" t="s">
        <v>1</v>
      </c>
      <c r="D4" s="23"/>
      <c r="E4" s="23"/>
      <c r="F4" s="23"/>
    </row>
    <row r="5" spans="1:6" s="1" customFormat="1" x14ac:dyDescent="0.25">
      <c r="A5" s="32" t="s">
        <v>75</v>
      </c>
      <c r="B5" s="24" t="s">
        <v>53</v>
      </c>
      <c r="C5" s="33" t="s">
        <v>16</v>
      </c>
      <c r="D5" s="23"/>
      <c r="E5" s="23"/>
      <c r="F5" s="23"/>
    </row>
    <row r="6" spans="1:6" s="1" customFormat="1" x14ac:dyDescent="0.25">
      <c r="A6" s="32" t="s">
        <v>78</v>
      </c>
      <c r="B6" s="24" t="s">
        <v>53</v>
      </c>
      <c r="C6" s="33" t="s">
        <v>1</v>
      </c>
      <c r="D6" s="23"/>
      <c r="E6" s="23"/>
      <c r="F6" s="23"/>
    </row>
    <row r="7" spans="1:6" s="1" customFormat="1" x14ac:dyDescent="0.25">
      <c r="A7" s="32" t="s">
        <v>90</v>
      </c>
      <c r="B7" s="24" t="s">
        <v>51</v>
      </c>
      <c r="C7" s="33" t="s">
        <v>1</v>
      </c>
      <c r="D7" s="23"/>
      <c r="E7" s="23"/>
      <c r="F7" s="23"/>
    </row>
    <row r="8" spans="1:6" x14ac:dyDescent="0.25">
      <c r="A8" s="32" t="s">
        <v>58</v>
      </c>
      <c r="B8" s="24" t="s">
        <v>51</v>
      </c>
      <c r="C8" s="33" t="s">
        <v>1</v>
      </c>
      <c r="D8" s="23"/>
      <c r="E8" s="23"/>
      <c r="F8" s="23"/>
    </row>
    <row r="9" spans="1:6" x14ac:dyDescent="0.25">
      <c r="A9" s="32" t="s">
        <v>70</v>
      </c>
      <c r="B9" s="24" t="s">
        <v>51</v>
      </c>
      <c r="C9" s="33" t="s">
        <v>1</v>
      </c>
      <c r="D9" s="23"/>
      <c r="E9" s="23"/>
      <c r="F9" s="23"/>
    </row>
    <row r="10" spans="1:6" x14ac:dyDescent="0.25">
      <c r="A10" s="32" t="s">
        <v>62</v>
      </c>
      <c r="B10" s="24" t="s">
        <v>51</v>
      </c>
      <c r="C10" s="33" t="s">
        <v>1</v>
      </c>
      <c r="D10" s="23"/>
      <c r="E10" s="23"/>
      <c r="F10" s="23"/>
    </row>
    <row r="11" spans="1:6" s="1" customFormat="1" x14ac:dyDescent="0.25">
      <c r="A11" s="32" t="s">
        <v>59</v>
      </c>
      <c r="B11" s="24" t="s">
        <v>51</v>
      </c>
      <c r="C11" s="33" t="s">
        <v>1</v>
      </c>
      <c r="D11" s="23"/>
      <c r="E11" s="23"/>
      <c r="F11" s="23"/>
    </row>
    <row r="12" spans="1:6" s="1" customFormat="1" x14ac:dyDescent="0.25">
      <c r="A12" s="32" t="s">
        <v>54</v>
      </c>
      <c r="B12" s="24" t="s">
        <v>51</v>
      </c>
      <c r="C12" s="33" t="s">
        <v>16</v>
      </c>
      <c r="D12" s="23"/>
      <c r="E12" s="23"/>
      <c r="F12" s="23"/>
    </row>
    <row r="13" spans="1:6" s="1" customFormat="1" x14ac:dyDescent="0.25">
      <c r="A13" s="32" t="s">
        <v>63</v>
      </c>
      <c r="B13" s="24" t="s">
        <v>51</v>
      </c>
      <c r="C13" s="33" t="s">
        <v>1</v>
      </c>
      <c r="D13" s="23"/>
      <c r="E13" s="23"/>
      <c r="F13" s="23"/>
    </row>
    <row r="14" spans="1:6" s="1" customFormat="1" x14ac:dyDescent="0.25">
      <c r="A14" s="32" t="s">
        <v>49</v>
      </c>
      <c r="B14" s="24" t="s">
        <v>51</v>
      </c>
      <c r="C14" s="33" t="s">
        <v>16</v>
      </c>
      <c r="D14" s="23"/>
      <c r="E14" s="23"/>
      <c r="F14" s="23"/>
    </row>
    <row r="15" spans="1:6" s="1" customFormat="1" x14ac:dyDescent="0.25">
      <c r="A15" s="32" t="s">
        <v>60</v>
      </c>
      <c r="B15" s="24" t="s">
        <v>51</v>
      </c>
      <c r="C15" s="33" t="s">
        <v>1</v>
      </c>
      <c r="D15" s="23"/>
      <c r="E15" s="23"/>
      <c r="F15" s="23"/>
    </row>
    <row r="16" spans="1:6" s="1" customFormat="1" x14ac:dyDescent="0.25">
      <c r="A16" s="32" t="s">
        <v>61</v>
      </c>
      <c r="B16" s="24" t="s">
        <v>51</v>
      </c>
      <c r="C16" s="33" t="s">
        <v>1</v>
      </c>
      <c r="D16" s="23"/>
      <c r="E16" s="23"/>
      <c r="F16" s="23"/>
    </row>
    <row r="17" spans="1:6" x14ac:dyDescent="0.25">
      <c r="A17" s="32" t="s">
        <v>57</v>
      </c>
      <c r="B17" s="24" t="s">
        <v>51</v>
      </c>
      <c r="C17" s="33" t="s">
        <v>1</v>
      </c>
      <c r="D17" s="23"/>
      <c r="E17" s="23"/>
      <c r="F17" s="23"/>
    </row>
    <row r="18" spans="1:6" x14ac:dyDescent="0.25">
      <c r="A18" s="32" t="s">
        <v>74</v>
      </c>
      <c r="B18" s="24" t="s">
        <v>51</v>
      </c>
      <c r="C18" s="33" t="s">
        <v>1</v>
      </c>
      <c r="D18" s="23"/>
      <c r="E18" s="23"/>
      <c r="F18" s="23"/>
    </row>
    <row r="19" spans="1:6" x14ac:dyDescent="0.25">
      <c r="A19" s="32" t="s">
        <v>71</v>
      </c>
      <c r="B19" s="24" t="s">
        <v>51</v>
      </c>
      <c r="C19" s="33" t="s">
        <v>1</v>
      </c>
      <c r="D19" s="23"/>
      <c r="E19" s="23"/>
      <c r="F19" s="23"/>
    </row>
    <row r="20" spans="1:6" x14ac:dyDescent="0.25">
      <c r="A20" s="32" t="s">
        <v>82</v>
      </c>
      <c r="B20" s="24" t="s">
        <v>52</v>
      </c>
      <c r="C20" s="33" t="s">
        <v>1</v>
      </c>
      <c r="D20" s="23"/>
      <c r="E20" s="23"/>
      <c r="F20" s="23"/>
    </row>
    <row r="21" spans="1:6" x14ac:dyDescent="0.25">
      <c r="A21" s="32" t="s">
        <v>81</v>
      </c>
      <c r="B21" s="24" t="s">
        <v>52</v>
      </c>
      <c r="C21" s="33" t="s">
        <v>1</v>
      </c>
      <c r="D21" s="23"/>
      <c r="E21" s="23"/>
      <c r="F21" s="23"/>
    </row>
    <row r="22" spans="1:6" x14ac:dyDescent="0.25">
      <c r="A22" s="32" t="s">
        <v>80</v>
      </c>
      <c r="B22" s="24" t="s">
        <v>52</v>
      </c>
      <c r="C22" s="33" t="s">
        <v>16</v>
      </c>
      <c r="D22" s="23"/>
      <c r="E22" s="23"/>
      <c r="F22" s="23"/>
    </row>
    <row r="23" spans="1:6" x14ac:dyDescent="0.25">
      <c r="A23" s="32" t="s">
        <v>79</v>
      </c>
      <c r="B23" s="24" t="s">
        <v>52</v>
      </c>
      <c r="C23" s="33" t="s">
        <v>16</v>
      </c>
      <c r="D23" s="23"/>
      <c r="E23" s="23"/>
      <c r="F23" s="23"/>
    </row>
    <row r="24" spans="1:6" x14ac:dyDescent="0.25">
      <c r="A24" s="37" t="s">
        <v>31</v>
      </c>
      <c r="B24" s="38" t="s">
        <v>52</v>
      </c>
      <c r="C24" s="39" t="s">
        <v>16</v>
      </c>
      <c r="D24" s="23"/>
      <c r="E24" s="23"/>
      <c r="F24" s="23"/>
    </row>
    <row r="25" spans="1:6" x14ac:dyDescent="0.25">
      <c r="A25" s="2"/>
      <c r="B25" s="2"/>
      <c r="C25" s="2"/>
    </row>
    <row r="26" spans="1:6" x14ac:dyDescent="0.25">
      <c r="A26" s="2"/>
      <c r="B26" s="2"/>
      <c r="C26" s="2"/>
    </row>
    <row r="27" spans="1:6" x14ac:dyDescent="0.25">
      <c r="A27" s="2"/>
      <c r="B27" s="2"/>
      <c r="C27" s="2"/>
    </row>
    <row r="28" spans="1:6" x14ac:dyDescent="0.25">
      <c r="A28" s="2"/>
      <c r="B28" s="2"/>
      <c r="C28" s="2"/>
    </row>
    <row r="29" spans="1:6" x14ac:dyDescent="0.25">
      <c r="A29" s="2"/>
      <c r="B29" s="2"/>
      <c r="C29" s="2"/>
    </row>
    <row r="30" spans="1:6" x14ac:dyDescent="0.25">
      <c r="A30" s="2"/>
      <c r="B30" s="2"/>
      <c r="C30" s="2"/>
    </row>
    <row r="31" spans="1:6" x14ac:dyDescent="0.25">
      <c r="A31" s="2"/>
      <c r="B31" s="2"/>
      <c r="C31" s="2"/>
    </row>
    <row r="32" spans="1:6" x14ac:dyDescent="0.25">
      <c r="A32" s="2"/>
      <c r="B32" s="2"/>
      <c r="C32" s="2"/>
    </row>
    <row r="33" spans="1:3" x14ac:dyDescent="0.25">
      <c r="A33" s="2"/>
      <c r="B33" s="2"/>
      <c r="C33" s="2"/>
    </row>
    <row r="34" spans="1:3" x14ac:dyDescent="0.25">
      <c r="A34" s="2"/>
      <c r="B34" s="2"/>
      <c r="C34" s="2"/>
    </row>
    <row r="35" spans="1:3" x14ac:dyDescent="0.25">
      <c r="A35" s="2"/>
      <c r="B35" s="2"/>
      <c r="C35" s="2"/>
    </row>
    <row r="36" spans="1:3" x14ac:dyDescent="0.25">
      <c r="A36" s="2"/>
      <c r="B36" s="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0" spans="1:3" x14ac:dyDescent="0.25">
      <c r="A40" s="2"/>
      <c r="B40" s="2"/>
      <c r="C40" s="2"/>
    </row>
    <row r="41" spans="1:3" x14ac:dyDescent="0.25">
      <c r="A41" s="2"/>
      <c r="B41" s="2"/>
      <c r="C41" s="2"/>
    </row>
    <row r="42" spans="1:3" x14ac:dyDescent="0.25">
      <c r="A42" s="2"/>
      <c r="B42" s="2"/>
      <c r="C42" s="2"/>
    </row>
    <row r="43" spans="1:3" x14ac:dyDescent="0.25">
      <c r="A43" s="2"/>
      <c r="B43" s="2"/>
      <c r="C43" s="2"/>
    </row>
    <row r="44" spans="1:3" x14ac:dyDescent="0.25">
      <c r="A44" s="2"/>
      <c r="B44" s="2"/>
      <c r="C44" s="2"/>
    </row>
    <row r="45" spans="1:3" x14ac:dyDescent="0.25">
      <c r="A45" s="2"/>
      <c r="B45" s="2"/>
      <c r="C45" s="2"/>
    </row>
    <row r="46" spans="1:3" x14ac:dyDescent="0.25">
      <c r="A46" s="2"/>
      <c r="B46" s="2"/>
      <c r="C46" s="2"/>
    </row>
    <row r="47" spans="1:3" x14ac:dyDescent="0.25">
      <c r="A47" s="2"/>
      <c r="B47" s="2"/>
      <c r="C47" s="2"/>
    </row>
    <row r="48" spans="1:3" x14ac:dyDescent="0.25">
      <c r="A48" s="2"/>
      <c r="B48" s="2"/>
      <c r="C48" s="2"/>
    </row>
    <row r="49" spans="1:3" x14ac:dyDescent="0.25">
      <c r="A49" s="2"/>
      <c r="B49" s="2"/>
      <c r="C49" s="2"/>
    </row>
    <row r="50" spans="1:3" x14ac:dyDescent="0.25">
      <c r="A50" s="2"/>
      <c r="B50" s="2"/>
      <c r="C50" s="2"/>
    </row>
    <row r="51" spans="1:3" x14ac:dyDescent="0.25">
      <c r="A51" s="2"/>
      <c r="B51" s="2"/>
      <c r="C51" s="2"/>
    </row>
    <row r="52" spans="1:3" x14ac:dyDescent="0.25">
      <c r="A52" s="2"/>
      <c r="B52" s="2"/>
      <c r="C52" s="2"/>
    </row>
    <row r="53" spans="1:3" x14ac:dyDescent="0.25">
      <c r="A53" s="2"/>
      <c r="B53" s="2"/>
      <c r="C53" s="2"/>
    </row>
    <row r="54" spans="1:3" x14ac:dyDescent="0.25">
      <c r="A54" s="2"/>
      <c r="B54" s="2"/>
      <c r="C54" s="2"/>
    </row>
    <row r="55" spans="1:3" x14ac:dyDescent="0.25">
      <c r="A55" s="2"/>
      <c r="B55" s="2"/>
      <c r="C55" s="2"/>
    </row>
    <row r="56" spans="1:3" x14ac:dyDescent="0.25">
      <c r="A56" s="2"/>
      <c r="B56" s="2"/>
      <c r="C56" s="2"/>
    </row>
    <row r="57" spans="1:3" x14ac:dyDescent="0.25">
      <c r="A57" s="2"/>
      <c r="B57" s="2"/>
      <c r="C57" s="2"/>
    </row>
    <row r="58" spans="1:3" x14ac:dyDescent="0.25">
      <c r="A58" s="2"/>
      <c r="B58" s="2"/>
      <c r="C58" s="2"/>
    </row>
    <row r="59" spans="1:3" x14ac:dyDescent="0.25">
      <c r="A59" s="2"/>
      <c r="B59" s="2"/>
      <c r="C59" s="2"/>
    </row>
    <row r="60" spans="1:3" x14ac:dyDescent="0.25">
      <c r="A60" s="2"/>
      <c r="B60" s="2"/>
      <c r="C60" s="2"/>
    </row>
    <row r="61" spans="1:3" x14ac:dyDescent="0.25">
      <c r="A61" s="2"/>
      <c r="B61" s="2"/>
      <c r="C61" s="2"/>
    </row>
    <row r="62" spans="1:3" x14ac:dyDescent="0.25">
      <c r="A62" s="2"/>
      <c r="B62" s="2"/>
      <c r="C62" s="2"/>
    </row>
    <row r="63" spans="1:3" x14ac:dyDescent="0.25">
      <c r="A63" s="2"/>
      <c r="B63" s="2"/>
      <c r="C63" s="2"/>
    </row>
    <row r="64" spans="1:3" x14ac:dyDescent="0.25">
      <c r="A64" s="2"/>
      <c r="B64" s="2"/>
      <c r="C64" s="2"/>
    </row>
    <row r="65" spans="1:3" x14ac:dyDescent="0.25">
      <c r="A65" s="2"/>
      <c r="B65" s="2"/>
      <c r="C65" s="2"/>
    </row>
    <row r="66" spans="1:3" x14ac:dyDescent="0.25">
      <c r="A66" s="2"/>
      <c r="B66" s="2"/>
      <c r="C66" s="2"/>
    </row>
    <row r="67" spans="1:3" x14ac:dyDescent="0.25">
      <c r="A67" s="2"/>
      <c r="B67" s="2"/>
      <c r="C67" s="2"/>
    </row>
    <row r="68" spans="1:3" x14ac:dyDescent="0.25">
      <c r="A68" s="2"/>
      <c r="B68" s="2"/>
      <c r="C68" s="2"/>
    </row>
    <row r="69" spans="1:3" x14ac:dyDescent="0.25">
      <c r="A69" s="2"/>
      <c r="B69" s="2"/>
      <c r="C69" s="2"/>
    </row>
    <row r="70" spans="1:3" x14ac:dyDescent="0.25">
      <c r="A70" s="2"/>
      <c r="B70" s="2"/>
      <c r="C70" s="2"/>
    </row>
    <row r="71" spans="1:3" x14ac:dyDescent="0.25">
      <c r="A71" s="2"/>
      <c r="B71" s="2"/>
      <c r="C71" s="2"/>
    </row>
    <row r="72" spans="1:3" x14ac:dyDescent="0.25">
      <c r="A72" s="2"/>
      <c r="B72" s="2"/>
      <c r="C72" s="2"/>
    </row>
    <row r="73" spans="1:3" x14ac:dyDescent="0.25">
      <c r="A73" s="2"/>
      <c r="B73" s="2"/>
      <c r="C73" s="2"/>
    </row>
    <row r="74" spans="1:3" x14ac:dyDescent="0.25">
      <c r="A74" s="2"/>
      <c r="B74" s="2"/>
      <c r="C74" s="2"/>
    </row>
    <row r="75" spans="1:3" x14ac:dyDescent="0.25">
      <c r="A75" s="2"/>
      <c r="B75" s="2"/>
      <c r="C75" s="2"/>
    </row>
    <row r="76" spans="1:3" x14ac:dyDescent="0.25">
      <c r="A76" s="2"/>
      <c r="B76" s="2"/>
      <c r="C76" s="2"/>
    </row>
    <row r="77" spans="1:3" x14ac:dyDescent="0.25">
      <c r="A77" s="2"/>
      <c r="B77" s="2"/>
      <c r="C77" s="2"/>
    </row>
    <row r="78" spans="1:3" x14ac:dyDescent="0.25">
      <c r="A78" s="2"/>
      <c r="B78" s="2"/>
      <c r="C78" s="2"/>
    </row>
    <row r="79" spans="1:3" x14ac:dyDescent="0.25">
      <c r="A79" s="2"/>
      <c r="B79" s="2"/>
      <c r="C79" s="2"/>
    </row>
    <row r="80" spans="1:3" x14ac:dyDescent="0.25">
      <c r="A80" s="2"/>
      <c r="B80" s="2"/>
      <c r="C80" s="2"/>
    </row>
    <row r="81" spans="1:3" x14ac:dyDescent="0.25">
      <c r="A81" s="2"/>
      <c r="B81" s="2"/>
      <c r="C81" s="2"/>
    </row>
    <row r="82" spans="1:3" x14ac:dyDescent="0.25">
      <c r="A82" s="2"/>
      <c r="B82" s="2"/>
      <c r="C82" s="2"/>
    </row>
    <row r="83" spans="1:3" x14ac:dyDescent="0.25">
      <c r="A83" s="2"/>
      <c r="B83" s="2"/>
      <c r="C83" s="2"/>
    </row>
    <row r="84" spans="1:3" x14ac:dyDescent="0.25">
      <c r="A84" s="2"/>
      <c r="B84" s="2"/>
      <c r="C84" s="2"/>
    </row>
    <row r="85" spans="1:3" x14ac:dyDescent="0.25">
      <c r="A85" s="2"/>
      <c r="B85" s="2"/>
      <c r="C85" s="2"/>
    </row>
    <row r="86" spans="1:3" x14ac:dyDescent="0.25">
      <c r="A86" s="2"/>
      <c r="B86" s="2"/>
      <c r="C86" s="2"/>
    </row>
    <row r="87" spans="1:3" x14ac:dyDescent="0.25">
      <c r="A87" s="2"/>
      <c r="B87" s="2"/>
      <c r="C87" s="2"/>
    </row>
    <row r="88" spans="1:3" x14ac:dyDescent="0.25">
      <c r="A88" s="2"/>
      <c r="B88" s="2"/>
      <c r="C88" s="2"/>
    </row>
    <row r="89" spans="1:3" x14ac:dyDescent="0.25">
      <c r="A89" s="2"/>
      <c r="B89" s="2"/>
      <c r="C89" s="2"/>
    </row>
    <row r="90" spans="1:3" x14ac:dyDescent="0.25">
      <c r="A90" s="2"/>
      <c r="B90" s="2"/>
      <c r="C90" s="2"/>
    </row>
    <row r="91" spans="1:3" x14ac:dyDescent="0.25">
      <c r="A91" s="2"/>
      <c r="B91" s="2"/>
      <c r="C91" s="2"/>
    </row>
    <row r="92" spans="1:3" x14ac:dyDescent="0.25">
      <c r="A92" s="2"/>
      <c r="B92" s="2"/>
      <c r="C92" s="2"/>
    </row>
    <row r="93" spans="1:3" x14ac:dyDescent="0.25">
      <c r="A93" s="2"/>
      <c r="B93" s="2"/>
      <c r="C93" s="2"/>
    </row>
    <row r="94" spans="1:3" x14ac:dyDescent="0.25">
      <c r="A94" s="2"/>
      <c r="B94" s="2"/>
      <c r="C94" s="2"/>
    </row>
    <row r="95" spans="1:3" x14ac:dyDescent="0.25">
      <c r="A95" s="2"/>
      <c r="B95" s="2"/>
      <c r="C95" s="2"/>
    </row>
    <row r="96" spans="1:3" x14ac:dyDescent="0.25">
      <c r="A96" s="2"/>
      <c r="B96" s="2"/>
      <c r="C96" s="2"/>
    </row>
    <row r="97" spans="1:3" x14ac:dyDescent="0.25">
      <c r="A97" s="2"/>
      <c r="B97" s="2"/>
      <c r="C97" s="2"/>
    </row>
    <row r="98" spans="1:3" x14ac:dyDescent="0.25">
      <c r="A98" s="2"/>
      <c r="B98" s="2"/>
      <c r="C98" s="2"/>
    </row>
    <row r="99" spans="1:3" x14ac:dyDescent="0.25">
      <c r="A99" s="2"/>
      <c r="B99" s="2"/>
      <c r="C99" s="2"/>
    </row>
    <row r="100" spans="1:3" x14ac:dyDescent="0.25">
      <c r="A100" s="2"/>
      <c r="B100" s="2"/>
      <c r="C100" s="2"/>
    </row>
    <row r="101" spans="1:3" x14ac:dyDescent="0.25">
      <c r="A101" s="2"/>
      <c r="B101" s="2"/>
      <c r="C101" s="2"/>
    </row>
    <row r="102" spans="1:3" x14ac:dyDescent="0.25">
      <c r="A102" s="2"/>
      <c r="B102" s="2"/>
      <c r="C102" s="2"/>
    </row>
  </sheetData>
  <sortState ref="A2:B24">
    <sortCondition ref="B2:B24"/>
  </sortState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31" zoomScale="130" zoomScaleNormal="130" workbookViewId="0">
      <selection activeCell="D2" sqref="D2"/>
    </sheetView>
  </sheetViews>
  <sheetFormatPr defaultRowHeight="23.25" customHeight="1" x14ac:dyDescent="0.25"/>
  <cols>
    <col min="1" max="1" width="17.85546875" style="5" customWidth="1"/>
    <col min="2" max="2" width="23.140625" style="4" customWidth="1"/>
    <col min="3" max="3" width="17.85546875" customWidth="1"/>
    <col min="4" max="4" width="30.140625" bestFit="1" customWidth="1"/>
    <col min="5" max="5" width="40.85546875" style="4" bestFit="1" customWidth="1"/>
    <col min="6" max="6" width="30.140625" style="1" bestFit="1" customWidth="1"/>
  </cols>
  <sheetData>
    <row r="1" spans="1:6" s="1" customFormat="1" ht="23.25" customHeight="1" x14ac:dyDescent="0.25">
      <c r="A1" s="30" t="s">
        <v>92</v>
      </c>
      <c r="B1" s="31"/>
      <c r="C1" s="15"/>
      <c r="D1" s="15"/>
      <c r="E1" s="31"/>
      <c r="F1" s="15"/>
    </row>
    <row r="2" spans="1:6" s="1" customFormat="1" ht="23.25" customHeight="1" x14ac:dyDescent="0.25">
      <c r="A2" s="28" t="s">
        <v>91</v>
      </c>
      <c r="B2" s="28" t="s">
        <v>91</v>
      </c>
      <c r="C2" s="28" t="s">
        <v>91</v>
      </c>
      <c r="D2" s="11" t="s">
        <v>89</v>
      </c>
      <c r="E2" s="29" t="s">
        <v>26</v>
      </c>
      <c r="F2" s="11" t="s">
        <v>89</v>
      </c>
    </row>
    <row r="3" spans="1:6" ht="23.25" customHeight="1" x14ac:dyDescent="0.25">
      <c r="A3" s="66" t="s">
        <v>0</v>
      </c>
      <c r="B3" s="67" t="s">
        <v>7</v>
      </c>
      <c r="C3" s="67" t="s">
        <v>15</v>
      </c>
      <c r="D3" s="67" t="s">
        <v>28</v>
      </c>
      <c r="E3" s="67" t="s">
        <v>29</v>
      </c>
      <c r="F3" s="68" t="s">
        <v>27</v>
      </c>
    </row>
    <row r="4" spans="1:6" ht="23.25" customHeight="1" x14ac:dyDescent="0.25">
      <c r="A4" s="40">
        <v>46034</v>
      </c>
      <c r="B4" s="25" t="s">
        <v>2</v>
      </c>
      <c r="C4" s="26">
        <v>95000</v>
      </c>
      <c r="D4" s="69" t="str">
        <f>VLOOKUP(E4,Справочник!$1:$1048576,3,0)</f>
        <v>Расход</v>
      </c>
      <c r="E4" s="27" t="s">
        <v>58</v>
      </c>
      <c r="F4" s="72" t="str">
        <f>VLOOKUP(E4,Справочник!$1:$1048576,2,0)</f>
        <v>Операционная деятельность</v>
      </c>
    </row>
    <row r="5" spans="1:6" ht="23.25" customHeight="1" x14ac:dyDescent="0.25">
      <c r="A5" s="40">
        <v>46034</v>
      </c>
      <c r="B5" s="25" t="s">
        <v>8</v>
      </c>
      <c r="C5" s="26">
        <v>8000</v>
      </c>
      <c r="D5" s="69" t="str">
        <f>VLOOKUP(E5,Справочник!$1:$1048576,3,0)</f>
        <v>Расход</v>
      </c>
      <c r="E5" s="27" t="s">
        <v>63</v>
      </c>
      <c r="F5" s="72" t="str">
        <f>VLOOKUP(E5,Справочник!$1:$1048576,2,0)</f>
        <v>Операционная деятельность</v>
      </c>
    </row>
    <row r="6" spans="1:6" ht="23.25" customHeight="1" x14ac:dyDescent="0.25">
      <c r="A6" s="40">
        <v>46044</v>
      </c>
      <c r="B6" s="25" t="s">
        <v>32</v>
      </c>
      <c r="C6" s="26">
        <v>353100</v>
      </c>
      <c r="D6" s="69" t="str">
        <f>VLOOKUP(E6,Справочник!$1:$1048576,3,0)</f>
        <v>Расход</v>
      </c>
      <c r="E6" s="27" t="s">
        <v>69</v>
      </c>
      <c r="F6" s="72" t="str">
        <f>VLOOKUP(E6,Справочник!$1:$1048576,2,0)</f>
        <v>Инвестиционная деятельность</v>
      </c>
    </row>
    <row r="7" spans="1:6" ht="23.25" customHeight="1" x14ac:dyDescent="0.25">
      <c r="A7" s="40">
        <v>46034</v>
      </c>
      <c r="B7" s="25" t="s">
        <v>14</v>
      </c>
      <c r="C7" s="26">
        <v>3000</v>
      </c>
      <c r="D7" s="69" t="str">
        <f>VLOOKUP(E7,Справочник!$1:$1048576,3,0)</f>
        <v>Расход</v>
      </c>
      <c r="E7" s="27" t="s">
        <v>57</v>
      </c>
      <c r="F7" s="72" t="str">
        <f>VLOOKUP(E7,Справочник!$1:$1048576,2,0)</f>
        <v>Операционная деятельность</v>
      </c>
    </row>
    <row r="8" spans="1:6" ht="23.25" customHeight="1" x14ac:dyDescent="0.25">
      <c r="A8" s="40">
        <v>46034</v>
      </c>
      <c r="B8" s="25" t="s">
        <v>14</v>
      </c>
      <c r="C8" s="26">
        <v>3000</v>
      </c>
      <c r="D8" s="69" t="str">
        <f>VLOOKUP(E8,Справочник!$1:$1048576,3,0)</f>
        <v>Расход</v>
      </c>
      <c r="E8" s="27" t="s">
        <v>57</v>
      </c>
      <c r="F8" s="72" t="str">
        <f>VLOOKUP(E8,Справочник!$1:$1048576,2,0)</f>
        <v>Операционная деятельность</v>
      </c>
    </row>
    <row r="9" spans="1:6" ht="23.25" customHeight="1" x14ac:dyDescent="0.25">
      <c r="A9" s="40">
        <v>46034</v>
      </c>
      <c r="B9" s="25" t="s">
        <v>14</v>
      </c>
      <c r="C9" s="26">
        <v>6000</v>
      </c>
      <c r="D9" s="69" t="str">
        <f>VLOOKUP(E9,Справочник!$1:$1048576,3,0)</f>
        <v>Расход</v>
      </c>
      <c r="E9" s="27" t="s">
        <v>57</v>
      </c>
      <c r="F9" s="72" t="str">
        <f>VLOOKUP(E9,Справочник!$1:$1048576,2,0)</f>
        <v>Операционная деятельность</v>
      </c>
    </row>
    <row r="10" spans="1:6" ht="23.25" customHeight="1" x14ac:dyDescent="0.25">
      <c r="A10" s="40">
        <v>46034</v>
      </c>
      <c r="B10" s="25" t="s">
        <v>14</v>
      </c>
      <c r="C10" s="26">
        <v>4000</v>
      </c>
      <c r="D10" s="69" t="str">
        <f>VLOOKUP(E10,Справочник!$1:$1048576,3,0)</f>
        <v>Расход</v>
      </c>
      <c r="E10" s="27" t="s">
        <v>57</v>
      </c>
      <c r="F10" s="72" t="str">
        <f>VLOOKUP(E10,Справочник!$1:$1048576,2,0)</f>
        <v>Операционная деятельность</v>
      </c>
    </row>
    <row r="11" spans="1:6" ht="23.25" customHeight="1" x14ac:dyDescent="0.25">
      <c r="A11" s="40">
        <v>46034</v>
      </c>
      <c r="B11" s="25" t="s">
        <v>14</v>
      </c>
      <c r="C11" s="26">
        <v>4000</v>
      </c>
      <c r="D11" s="69" t="str">
        <f>VLOOKUP(E11,Справочник!$1:$1048576,3,0)</f>
        <v>Расход</v>
      </c>
      <c r="E11" s="27" t="s">
        <v>57</v>
      </c>
      <c r="F11" s="72" t="str">
        <f>VLOOKUP(E11,Справочник!$1:$1048576,2,0)</f>
        <v>Операционная деятельность</v>
      </c>
    </row>
    <row r="12" spans="1:6" ht="23.25" customHeight="1" x14ac:dyDescent="0.25">
      <c r="A12" s="40">
        <v>46034</v>
      </c>
      <c r="B12" s="25" t="s">
        <v>3</v>
      </c>
      <c r="C12" s="26">
        <v>15000</v>
      </c>
      <c r="D12" s="69" t="str">
        <f>VLOOKUP(E12,Справочник!$1:$1048576,3,0)</f>
        <v>Расход</v>
      </c>
      <c r="E12" s="27" t="s">
        <v>90</v>
      </c>
      <c r="F12" s="72" t="str">
        <f>VLOOKUP(E12,Справочник!$1:$1048576,2,0)</f>
        <v>Операционная деятельность</v>
      </c>
    </row>
    <row r="13" spans="1:6" ht="23.25" customHeight="1" x14ac:dyDescent="0.25">
      <c r="A13" s="40">
        <v>46065</v>
      </c>
      <c r="B13" s="25" t="s">
        <v>2</v>
      </c>
      <c r="C13" s="26">
        <v>95000</v>
      </c>
      <c r="D13" s="69" t="str">
        <f>VLOOKUP(E13,Справочник!$1:$1048576,3,0)</f>
        <v>Расход</v>
      </c>
      <c r="E13" s="27" t="s">
        <v>58</v>
      </c>
      <c r="F13" s="72" t="str">
        <f>VLOOKUP(E13,Справочник!$1:$1048576,2,0)</f>
        <v>Операционная деятельность</v>
      </c>
    </row>
    <row r="14" spans="1:6" ht="23.25" customHeight="1" x14ac:dyDescent="0.25">
      <c r="A14" s="40">
        <v>46037</v>
      </c>
      <c r="B14" s="25" t="s">
        <v>72</v>
      </c>
      <c r="C14" s="26">
        <v>70000</v>
      </c>
      <c r="D14" s="69" t="str">
        <f>VLOOKUP(E14,Справочник!$1:$1048576,3,0)</f>
        <v>Расход</v>
      </c>
      <c r="E14" s="27" t="s">
        <v>71</v>
      </c>
      <c r="F14" s="72" t="str">
        <f>VLOOKUP(E14,Справочник!$1:$1048576,2,0)</f>
        <v>Операционная деятельность</v>
      </c>
    </row>
    <row r="15" spans="1:6" ht="23.25" customHeight="1" x14ac:dyDescent="0.25">
      <c r="A15" s="40">
        <v>46037</v>
      </c>
      <c r="B15" s="25" t="s">
        <v>9</v>
      </c>
      <c r="C15" s="26">
        <v>26000</v>
      </c>
      <c r="D15" s="69" t="str">
        <f>VLOOKUP(E15,Справочник!$1:$1048576,3,0)</f>
        <v>Расход</v>
      </c>
      <c r="E15" s="27" t="s">
        <v>60</v>
      </c>
      <c r="F15" s="72" t="str">
        <f>VLOOKUP(E15,Справочник!$1:$1048576,2,0)</f>
        <v>Операционная деятельность</v>
      </c>
    </row>
    <row r="16" spans="1:6" ht="23.25" customHeight="1" x14ac:dyDescent="0.25">
      <c r="A16" s="40">
        <v>46037</v>
      </c>
      <c r="B16" s="25" t="s">
        <v>73</v>
      </c>
      <c r="C16" s="26">
        <v>108800</v>
      </c>
      <c r="D16" s="69" t="str">
        <f>VLOOKUP(E16,Справочник!$1:$1048576,3,0)</f>
        <v>Расход</v>
      </c>
      <c r="E16" s="27" t="s">
        <v>71</v>
      </c>
      <c r="F16" s="72" t="str">
        <f>VLOOKUP(E16,Справочник!$1:$1048576,2,0)</f>
        <v>Операционная деятельность</v>
      </c>
    </row>
    <row r="17" spans="1:6" ht="23.25" customHeight="1" x14ac:dyDescent="0.25">
      <c r="A17" s="40">
        <v>46037</v>
      </c>
      <c r="B17" s="25" t="s">
        <v>13</v>
      </c>
      <c r="C17" s="26">
        <v>231200</v>
      </c>
      <c r="D17" s="69" t="str">
        <f>VLOOKUP(E17,Справочник!$1:$1048576,3,0)</f>
        <v>Расход</v>
      </c>
      <c r="E17" s="27" t="s">
        <v>59</v>
      </c>
      <c r="F17" s="72" t="str">
        <f>VLOOKUP(E17,Справочник!$1:$1048576,2,0)</f>
        <v>Операционная деятельность</v>
      </c>
    </row>
    <row r="18" spans="1:6" ht="23.25" customHeight="1" x14ac:dyDescent="0.25">
      <c r="A18" s="40">
        <v>46037</v>
      </c>
      <c r="B18" s="25" t="s">
        <v>12</v>
      </c>
      <c r="C18" s="26">
        <v>108800</v>
      </c>
      <c r="D18" s="69" t="str">
        <f>VLOOKUP(E18,Справочник!$1:$1048576,3,0)</f>
        <v>Расход</v>
      </c>
      <c r="E18" s="27" t="s">
        <v>59</v>
      </c>
      <c r="F18" s="72" t="str">
        <f>VLOOKUP(E18,Справочник!$1:$1048576,2,0)</f>
        <v>Операционная деятельность</v>
      </c>
    </row>
    <row r="19" spans="1:6" ht="23.25" customHeight="1" x14ac:dyDescent="0.25">
      <c r="A19" s="40">
        <v>46038</v>
      </c>
      <c r="B19" s="25" t="s">
        <v>3</v>
      </c>
      <c r="C19" s="26">
        <v>5104</v>
      </c>
      <c r="D19" s="69" t="str">
        <f>VLOOKUP(E19,Справочник!$1:$1048576,3,0)</f>
        <v>Расход</v>
      </c>
      <c r="E19" s="27" t="s">
        <v>90</v>
      </c>
      <c r="F19" s="72" t="str">
        <f>VLOOKUP(E19,Справочник!$1:$1048576,2,0)</f>
        <v>Операционная деятельность</v>
      </c>
    </row>
    <row r="20" spans="1:6" ht="23.25" customHeight="1" x14ac:dyDescent="0.25">
      <c r="A20" s="40">
        <v>46041</v>
      </c>
      <c r="B20" s="25" t="s">
        <v>11</v>
      </c>
      <c r="C20" s="26">
        <v>382266.5</v>
      </c>
      <c r="D20" s="69" t="str">
        <f>VLOOKUP(E20,Справочник!$1:$1048576,3,0)</f>
        <v>Расход</v>
      </c>
      <c r="E20" s="27" t="s">
        <v>59</v>
      </c>
      <c r="F20" s="72" t="str">
        <f>VLOOKUP(E20,Справочник!$1:$1048576,2,0)</f>
        <v>Операционная деятельность</v>
      </c>
    </row>
    <row r="21" spans="1:6" ht="23.25" customHeight="1" x14ac:dyDescent="0.25">
      <c r="A21" s="40">
        <v>46041</v>
      </c>
      <c r="B21" s="25" t="s">
        <v>3</v>
      </c>
      <c r="C21" s="26">
        <v>3600</v>
      </c>
      <c r="D21" s="69" t="str">
        <f>VLOOKUP(E21,Справочник!$1:$1048576,3,0)</f>
        <v>Расход</v>
      </c>
      <c r="E21" s="27" t="s">
        <v>90</v>
      </c>
      <c r="F21" s="72" t="str">
        <f>VLOOKUP(E21,Справочник!$1:$1048576,2,0)</f>
        <v>Операционная деятельность</v>
      </c>
    </row>
    <row r="22" spans="1:6" ht="23.25" customHeight="1" x14ac:dyDescent="0.25">
      <c r="A22" s="40">
        <v>46041</v>
      </c>
      <c r="B22" s="25" t="s">
        <v>11</v>
      </c>
      <c r="C22" s="26">
        <v>63520</v>
      </c>
      <c r="D22" s="69" t="str">
        <f>VLOOKUP(E22,Справочник!$1:$1048576,3,0)</f>
        <v>Расход</v>
      </c>
      <c r="E22" s="27" t="s">
        <v>59</v>
      </c>
      <c r="F22" s="72" t="str">
        <f>VLOOKUP(E22,Справочник!$1:$1048576,2,0)</f>
        <v>Операционная деятельность</v>
      </c>
    </row>
    <row r="23" spans="1:6" ht="23.25" customHeight="1" x14ac:dyDescent="0.25">
      <c r="A23" s="40">
        <v>46041</v>
      </c>
      <c r="B23" s="25" t="s">
        <v>11</v>
      </c>
      <c r="C23" s="26">
        <v>28000</v>
      </c>
      <c r="D23" s="69" t="str">
        <f>VLOOKUP(E23,Справочник!$1:$1048576,3,0)</f>
        <v>Расход</v>
      </c>
      <c r="E23" s="27" t="s">
        <v>59</v>
      </c>
      <c r="F23" s="72" t="str">
        <f>VLOOKUP(E23,Справочник!$1:$1048576,2,0)</f>
        <v>Операционная деятельность</v>
      </c>
    </row>
    <row r="24" spans="1:6" ht="23.25" customHeight="1" x14ac:dyDescent="0.25">
      <c r="A24" s="40">
        <v>46044</v>
      </c>
      <c r="B24" s="25" t="s">
        <v>14</v>
      </c>
      <c r="C24" s="26">
        <v>12579</v>
      </c>
      <c r="D24" s="69" t="str">
        <f>VLOOKUP(E24,Справочник!$1:$1048576,3,0)</f>
        <v>Расход</v>
      </c>
      <c r="E24" s="27" t="s">
        <v>57</v>
      </c>
      <c r="F24" s="72" t="str">
        <f>VLOOKUP(E24,Справочник!$1:$1048576,2,0)</f>
        <v>Операционная деятельность</v>
      </c>
    </row>
    <row r="25" spans="1:6" ht="23.25" customHeight="1" x14ac:dyDescent="0.25">
      <c r="A25" s="40">
        <v>46044</v>
      </c>
      <c r="B25" s="25" t="s">
        <v>14</v>
      </c>
      <c r="C25" s="26">
        <v>1500</v>
      </c>
      <c r="D25" s="69" t="str">
        <f>VLOOKUP(E25,Справочник!$1:$1048576,3,0)</f>
        <v>Расход</v>
      </c>
      <c r="E25" s="27" t="s">
        <v>57</v>
      </c>
      <c r="F25" s="72" t="str">
        <f>VLOOKUP(E25,Справочник!$1:$1048576,2,0)</f>
        <v>Операционная деятельность</v>
      </c>
    </row>
    <row r="26" spans="1:6" ht="23.25" customHeight="1" x14ac:dyDescent="0.25">
      <c r="A26" s="40">
        <v>46044</v>
      </c>
      <c r="B26" s="25" t="s">
        <v>14</v>
      </c>
      <c r="C26" s="26">
        <v>1642</v>
      </c>
      <c r="D26" s="69" t="str">
        <f>VLOOKUP(E26,Справочник!$1:$1048576,3,0)</f>
        <v>Расход</v>
      </c>
      <c r="E26" s="27" t="s">
        <v>57</v>
      </c>
      <c r="F26" s="72" t="str">
        <f>VLOOKUP(E26,Справочник!$1:$1048576,2,0)</f>
        <v>Операционная деятельность</v>
      </c>
    </row>
    <row r="27" spans="1:6" ht="23.25" customHeight="1" x14ac:dyDescent="0.25">
      <c r="A27" s="40">
        <v>46044</v>
      </c>
      <c r="B27" s="25" t="s">
        <v>3</v>
      </c>
      <c r="C27" s="26">
        <v>9000</v>
      </c>
      <c r="D27" s="69" t="str">
        <f>VLOOKUP(E27,Справочник!$1:$1048576,3,0)</f>
        <v>Расход</v>
      </c>
      <c r="E27" s="27" t="s">
        <v>90</v>
      </c>
      <c r="F27" s="72" t="str">
        <f>VLOOKUP(E27,Справочник!$1:$1048576,2,0)</f>
        <v>Операционная деятельность</v>
      </c>
    </row>
    <row r="28" spans="1:6" ht="23.25" customHeight="1" x14ac:dyDescent="0.25">
      <c r="A28" s="40">
        <v>46048</v>
      </c>
      <c r="B28" s="25" t="s">
        <v>14</v>
      </c>
      <c r="C28" s="26">
        <v>4400</v>
      </c>
      <c r="D28" s="69" t="str">
        <f>VLOOKUP(E28,Справочник!$1:$1048576,3,0)</f>
        <v>Расход</v>
      </c>
      <c r="E28" s="27" t="s">
        <v>57</v>
      </c>
      <c r="F28" s="72" t="str">
        <f>VLOOKUP(E28,Справочник!$1:$1048576,2,0)</f>
        <v>Операционная деятельность</v>
      </c>
    </row>
    <row r="29" spans="1:6" ht="23.25" customHeight="1" x14ac:dyDescent="0.25">
      <c r="A29" s="40">
        <v>46048</v>
      </c>
      <c r="B29" s="25" t="s">
        <v>3</v>
      </c>
      <c r="C29" s="26">
        <v>152.09</v>
      </c>
      <c r="D29" s="69" t="str">
        <f>VLOOKUP(E29,Справочник!$1:$1048576,3,0)</f>
        <v>Расход</v>
      </c>
      <c r="E29" s="27" t="s">
        <v>90</v>
      </c>
      <c r="F29" s="72" t="str">
        <f>VLOOKUP(E29,Справочник!$1:$1048576,2,0)</f>
        <v>Операционная деятельность</v>
      </c>
    </row>
    <row r="30" spans="1:6" ht="23.25" customHeight="1" x14ac:dyDescent="0.25">
      <c r="A30" s="40">
        <v>46050</v>
      </c>
      <c r="B30" s="25" t="s">
        <v>11</v>
      </c>
      <c r="C30" s="26">
        <v>6876450</v>
      </c>
      <c r="D30" s="69" t="str">
        <f>VLOOKUP(E30,Справочник!$1:$1048576,3,0)</f>
        <v>Расход</v>
      </c>
      <c r="E30" s="27" t="s">
        <v>59</v>
      </c>
      <c r="F30" s="72" t="str">
        <f>VLOOKUP(E30,Справочник!$1:$1048576,2,0)</f>
        <v>Операционная деятельность</v>
      </c>
    </row>
    <row r="31" spans="1:6" ht="23.25" customHeight="1" x14ac:dyDescent="0.25">
      <c r="A31" s="40">
        <v>46050</v>
      </c>
      <c r="B31" s="25" t="s">
        <v>3</v>
      </c>
      <c r="C31" s="26">
        <v>8088.66</v>
      </c>
      <c r="D31" s="69" t="str">
        <f>VLOOKUP(E31,Справочник!$1:$1048576,3,0)</f>
        <v>Расход</v>
      </c>
      <c r="E31" s="27" t="s">
        <v>90</v>
      </c>
      <c r="F31" s="72" t="str">
        <f>VLOOKUP(E31,Справочник!$1:$1048576,2,0)</f>
        <v>Операционная деятельность</v>
      </c>
    </row>
    <row r="32" spans="1:6" ht="23.25" customHeight="1" x14ac:dyDescent="0.25">
      <c r="A32" s="40">
        <v>46050</v>
      </c>
      <c r="B32" s="25" t="s">
        <v>3</v>
      </c>
      <c r="C32" s="26">
        <v>8088.66</v>
      </c>
      <c r="D32" s="69" t="str">
        <f>VLOOKUP(E32,Справочник!$1:$1048576,3,0)</f>
        <v>Расход</v>
      </c>
      <c r="E32" s="27" t="s">
        <v>90</v>
      </c>
      <c r="F32" s="72" t="str">
        <f>VLOOKUP(E32,Справочник!$1:$1048576,2,0)</f>
        <v>Операционная деятельность</v>
      </c>
    </row>
    <row r="33" spans="1:6" ht="23.25" customHeight="1" x14ac:dyDescent="0.25">
      <c r="A33" s="40">
        <v>46058</v>
      </c>
      <c r="B33" s="25" t="s">
        <v>4</v>
      </c>
      <c r="C33" s="26">
        <v>8088.66</v>
      </c>
      <c r="D33" s="69" t="str">
        <f>VLOOKUP(E33,Справочник!$1:$1048576,3,0)</f>
        <v>Расход</v>
      </c>
      <c r="E33" s="27" t="s">
        <v>90</v>
      </c>
      <c r="F33" s="72" t="str">
        <f>VLOOKUP(E33,Справочник!$1:$1048576,2,0)</f>
        <v>Операционная деятельность</v>
      </c>
    </row>
    <row r="34" spans="1:6" ht="23.25" customHeight="1" x14ac:dyDescent="0.25">
      <c r="A34" s="40">
        <v>46059</v>
      </c>
      <c r="B34" s="25" t="s">
        <v>14</v>
      </c>
      <c r="C34" s="26">
        <v>3800</v>
      </c>
      <c r="D34" s="69" t="str">
        <f>VLOOKUP(E34,Справочник!$1:$1048576,3,0)</f>
        <v>Расход</v>
      </c>
      <c r="E34" s="27" t="s">
        <v>57</v>
      </c>
      <c r="F34" s="72" t="str">
        <f>VLOOKUP(E34,Справочник!$1:$1048576,2,0)</f>
        <v>Операционная деятельность</v>
      </c>
    </row>
    <row r="35" spans="1:6" ht="23.25" customHeight="1" x14ac:dyDescent="0.25">
      <c r="A35" s="40">
        <v>46060</v>
      </c>
      <c r="B35" s="25" t="s">
        <v>14</v>
      </c>
      <c r="C35" s="26">
        <v>1800</v>
      </c>
      <c r="D35" s="69" t="str">
        <f>VLOOKUP(E35,Справочник!$1:$1048576,3,0)</f>
        <v>Расход</v>
      </c>
      <c r="E35" s="27" t="s">
        <v>57</v>
      </c>
      <c r="F35" s="72" t="str">
        <f>VLOOKUP(E35,Справочник!$1:$1048576,2,0)</f>
        <v>Операционная деятельность</v>
      </c>
    </row>
    <row r="36" spans="1:6" ht="23.25" customHeight="1" x14ac:dyDescent="0.25">
      <c r="A36" s="40">
        <v>46061</v>
      </c>
      <c r="B36" s="25" t="s">
        <v>14</v>
      </c>
      <c r="C36" s="26">
        <v>1800</v>
      </c>
      <c r="D36" s="69" t="str">
        <f>VLOOKUP(E36,Справочник!$1:$1048576,3,0)</f>
        <v>Расход</v>
      </c>
      <c r="E36" s="27" t="s">
        <v>57</v>
      </c>
      <c r="F36" s="72" t="str">
        <f>VLOOKUP(E36,Справочник!$1:$1048576,2,0)</f>
        <v>Операционная деятельность</v>
      </c>
    </row>
    <row r="37" spans="1:6" ht="23.25" customHeight="1" x14ac:dyDescent="0.25">
      <c r="A37" s="40">
        <v>46062</v>
      </c>
      <c r="B37" s="25" t="s">
        <v>8</v>
      </c>
      <c r="C37" s="26">
        <v>2730</v>
      </c>
      <c r="D37" s="69" t="str">
        <f>VLOOKUP(E37,Справочник!$1:$1048576,3,0)</f>
        <v>Расход</v>
      </c>
      <c r="E37" s="27" t="s">
        <v>63</v>
      </c>
      <c r="F37" s="72" t="str">
        <f>VLOOKUP(E37,Справочник!$1:$1048576,2,0)</f>
        <v>Операционная деятельность</v>
      </c>
    </row>
    <row r="38" spans="1:6" ht="23.25" customHeight="1" x14ac:dyDescent="0.25">
      <c r="A38" s="40">
        <v>46063</v>
      </c>
      <c r="B38" s="25" t="s">
        <v>8</v>
      </c>
      <c r="C38" s="26">
        <v>5300</v>
      </c>
      <c r="D38" s="69" t="str">
        <f>VLOOKUP(E38,Справочник!$1:$1048576,3,0)</f>
        <v>Расход</v>
      </c>
      <c r="E38" s="27" t="s">
        <v>63</v>
      </c>
      <c r="F38" s="72" t="str">
        <f>VLOOKUP(E38,Справочник!$1:$1048576,2,0)</f>
        <v>Операционная деятельность</v>
      </c>
    </row>
    <row r="39" spans="1:6" ht="23.25" customHeight="1" x14ac:dyDescent="0.25">
      <c r="A39" s="40">
        <v>46064</v>
      </c>
      <c r="B39" s="25" t="s">
        <v>10</v>
      </c>
      <c r="C39" s="26">
        <v>12180</v>
      </c>
      <c r="D39" s="69" t="str">
        <f>VLOOKUP(E39,Справочник!$1:$1048576,3,0)</f>
        <v>Расход</v>
      </c>
      <c r="E39" s="27" t="s">
        <v>61</v>
      </c>
      <c r="F39" s="72" t="str">
        <f>VLOOKUP(E39,Справочник!$1:$1048576,2,0)</f>
        <v>Операционная деятельность</v>
      </c>
    </row>
    <row r="40" spans="1:6" ht="23.25" customHeight="1" x14ac:dyDescent="0.25">
      <c r="A40" s="40">
        <v>46065</v>
      </c>
      <c r="B40" s="25" t="s">
        <v>4</v>
      </c>
      <c r="C40" s="26">
        <v>8665.7800000000007</v>
      </c>
      <c r="D40" s="69" t="str">
        <f>VLOOKUP(E40,Справочник!$1:$1048576,3,0)</f>
        <v>Расход</v>
      </c>
      <c r="E40" s="27" t="s">
        <v>90</v>
      </c>
      <c r="F40" s="72" t="str">
        <f>VLOOKUP(E40,Справочник!$1:$1048576,2,0)</f>
        <v>Операционная деятельность</v>
      </c>
    </row>
    <row r="41" spans="1:6" ht="23.25" customHeight="1" x14ac:dyDescent="0.25">
      <c r="A41" s="40">
        <v>46066</v>
      </c>
      <c r="B41" s="25" t="s">
        <v>10</v>
      </c>
      <c r="C41" s="26">
        <v>17070</v>
      </c>
      <c r="D41" s="69" t="str">
        <f>VLOOKUP(E41,Справочник!$1:$1048576,3,0)</f>
        <v>Расход</v>
      </c>
      <c r="E41" s="27" t="s">
        <v>61</v>
      </c>
      <c r="F41" s="72" t="str">
        <f>VLOOKUP(E41,Справочник!$1:$1048576,2,0)</f>
        <v>Операционная деятельность</v>
      </c>
    </row>
    <row r="42" spans="1:6" ht="23.25" customHeight="1" x14ac:dyDescent="0.25">
      <c r="A42" s="40">
        <v>46067</v>
      </c>
      <c r="B42" s="25" t="s">
        <v>4</v>
      </c>
      <c r="C42" s="26">
        <v>3000</v>
      </c>
      <c r="D42" s="69" t="str">
        <f>VLOOKUP(E42,Справочник!$1:$1048576,3,0)</f>
        <v>Расход</v>
      </c>
      <c r="E42" s="27" t="s">
        <v>90</v>
      </c>
      <c r="F42" s="72" t="str">
        <f>VLOOKUP(E42,Справочник!$1:$1048576,2,0)</f>
        <v>Операционная деятельность</v>
      </c>
    </row>
    <row r="43" spans="1:6" ht="23.25" customHeight="1" x14ac:dyDescent="0.25">
      <c r="A43" s="40">
        <v>46069</v>
      </c>
      <c r="B43" s="25" t="s">
        <v>5</v>
      </c>
      <c r="C43" s="26">
        <v>4810</v>
      </c>
      <c r="D43" s="69" t="str">
        <f>VLOOKUP(E43,Справочник!$1:$1048576,3,0)</f>
        <v>Расход</v>
      </c>
      <c r="E43" s="27" t="s">
        <v>90</v>
      </c>
      <c r="F43" s="72" t="str">
        <f>VLOOKUP(E43,Справочник!$1:$1048576,2,0)</f>
        <v>Операционная деятельность</v>
      </c>
    </row>
    <row r="44" spans="1:6" ht="23.25" customHeight="1" x14ac:dyDescent="0.25">
      <c r="A44" s="40">
        <v>46070</v>
      </c>
      <c r="B44" s="25" t="s">
        <v>6</v>
      </c>
      <c r="C44" s="26">
        <v>100000</v>
      </c>
      <c r="D44" s="69" t="str">
        <f>VLOOKUP(E44,Справочник!$1:$1048576,3,0)</f>
        <v>Расход</v>
      </c>
      <c r="E44" s="27" t="s">
        <v>62</v>
      </c>
      <c r="F44" s="72" t="str">
        <f>VLOOKUP(E44,Справочник!$1:$1048576,2,0)</f>
        <v>Операционная деятельность</v>
      </c>
    </row>
    <row r="45" spans="1:6" ht="23.25" customHeight="1" x14ac:dyDescent="0.25">
      <c r="A45" s="40">
        <v>46071</v>
      </c>
      <c r="B45" s="25" t="s">
        <v>10</v>
      </c>
      <c r="C45" s="26">
        <v>8240</v>
      </c>
      <c r="D45" s="69" t="str">
        <f>VLOOKUP(E45,Справочник!$1:$1048576,3,0)</f>
        <v>Расход</v>
      </c>
      <c r="E45" s="27" t="s">
        <v>61</v>
      </c>
      <c r="F45" s="72" t="str">
        <f>VLOOKUP(E45,Справочник!$1:$1048576,2,0)</f>
        <v>Операционная деятельность</v>
      </c>
    </row>
    <row r="46" spans="1:6" ht="23.25" customHeight="1" x14ac:dyDescent="0.25">
      <c r="A46" s="40">
        <v>46072</v>
      </c>
      <c r="B46" s="25" t="s">
        <v>5</v>
      </c>
      <c r="C46" s="26">
        <v>50000</v>
      </c>
      <c r="D46" s="69" t="str">
        <f>VLOOKUP(E46,Справочник!$1:$1048576,3,0)</f>
        <v>Расход</v>
      </c>
      <c r="E46" s="27" t="s">
        <v>90</v>
      </c>
      <c r="F46" s="72" t="str">
        <f>VLOOKUP(E46,Справочник!$1:$1048576,2,0)</f>
        <v>Операционная деятельность</v>
      </c>
    </row>
    <row r="47" spans="1:6" ht="23.25" customHeight="1" x14ac:dyDescent="0.25">
      <c r="A47" s="40">
        <v>46073</v>
      </c>
      <c r="B47" s="25" t="s">
        <v>5</v>
      </c>
      <c r="C47" s="26">
        <v>30000</v>
      </c>
      <c r="D47" s="69" t="str">
        <f>VLOOKUP(E47,Справочник!$1:$1048576,3,0)</f>
        <v>Расход</v>
      </c>
      <c r="E47" s="27" t="s">
        <v>90</v>
      </c>
      <c r="F47" s="72" t="str">
        <f>VLOOKUP(E47,Справочник!$1:$1048576,2,0)</f>
        <v>Операционная деятельность</v>
      </c>
    </row>
    <row r="48" spans="1:6" ht="23.25" customHeight="1" x14ac:dyDescent="0.25">
      <c r="A48" s="40">
        <v>46074</v>
      </c>
      <c r="B48" s="25" t="s">
        <v>17</v>
      </c>
      <c r="C48" s="26">
        <v>500000</v>
      </c>
      <c r="D48" s="69" t="str">
        <f>VLOOKUP(E48,Справочник!$1:$1048576,3,0)</f>
        <v>Доход</v>
      </c>
      <c r="E48" s="27" t="s">
        <v>49</v>
      </c>
      <c r="F48" s="72" t="str">
        <f>VLOOKUP(E48,Справочник!$1:$1048576,2,0)</f>
        <v>Операционная деятельность</v>
      </c>
    </row>
    <row r="49" spans="1:6" s="1" customFormat="1" ht="23.25" customHeight="1" x14ac:dyDescent="0.25">
      <c r="A49" s="40">
        <v>46075</v>
      </c>
      <c r="B49" s="25" t="s">
        <v>17</v>
      </c>
      <c r="C49" s="26">
        <v>234600</v>
      </c>
      <c r="D49" s="69" t="str">
        <f>VLOOKUP(E49,Справочник!$1:$1048576,3,0)</f>
        <v>Доход</v>
      </c>
      <c r="E49" s="27" t="s">
        <v>49</v>
      </c>
      <c r="F49" s="72" t="str">
        <f>VLOOKUP(E49,Справочник!$1:$1048576,2,0)</f>
        <v>Операционная деятельность</v>
      </c>
    </row>
    <row r="50" spans="1:6" s="1" customFormat="1" ht="23.25" customHeight="1" x14ac:dyDescent="0.25">
      <c r="A50" s="40">
        <v>46065</v>
      </c>
      <c r="B50" s="25" t="s">
        <v>18</v>
      </c>
      <c r="C50" s="26">
        <v>20748</v>
      </c>
      <c r="D50" s="69" t="str">
        <f>VLOOKUP(E50,Справочник!$1:$1048576,3,0)</f>
        <v>Доход</v>
      </c>
      <c r="E50" s="27" t="s">
        <v>49</v>
      </c>
      <c r="F50" s="72" t="str">
        <f>VLOOKUP(E50,Справочник!$1:$1048576,2,0)</f>
        <v>Операционная деятельность</v>
      </c>
    </row>
    <row r="51" spans="1:6" s="1" customFormat="1" ht="23.25" customHeight="1" x14ac:dyDescent="0.25">
      <c r="A51" s="40">
        <v>46065</v>
      </c>
      <c r="B51" s="25" t="s">
        <v>19</v>
      </c>
      <c r="C51" s="26">
        <v>150000</v>
      </c>
      <c r="D51" s="69" t="str">
        <f>VLOOKUP(E51,Справочник!$1:$1048576,3,0)</f>
        <v>Доход</v>
      </c>
      <c r="E51" s="27" t="s">
        <v>49</v>
      </c>
      <c r="F51" s="72" t="str">
        <f>VLOOKUP(E51,Справочник!$1:$1048576,2,0)</f>
        <v>Операционная деятельность</v>
      </c>
    </row>
    <row r="52" spans="1:6" s="1" customFormat="1" ht="23.25" customHeight="1" x14ac:dyDescent="0.25">
      <c r="A52" s="40">
        <v>46052</v>
      </c>
      <c r="B52" s="25" t="s">
        <v>20</v>
      </c>
      <c r="C52" s="26">
        <v>980000</v>
      </c>
      <c r="D52" s="69" t="str">
        <f>VLOOKUP(E52,Справочник!$1:$1048576,3,0)</f>
        <v>Доход</v>
      </c>
      <c r="E52" s="27" t="s">
        <v>49</v>
      </c>
      <c r="F52" s="72" t="str">
        <f>VLOOKUP(E52,Справочник!$1:$1048576,2,0)</f>
        <v>Операционная деятельность</v>
      </c>
    </row>
    <row r="53" spans="1:6" s="1" customFormat="1" ht="23.25" customHeight="1" x14ac:dyDescent="0.25">
      <c r="A53" s="40">
        <v>46065</v>
      </c>
      <c r="B53" s="25" t="s">
        <v>21</v>
      </c>
      <c r="C53" s="26">
        <v>655000</v>
      </c>
      <c r="D53" s="69" t="str">
        <f>VLOOKUP(E53,Справочник!$1:$1048576,3,0)</f>
        <v>Доход</v>
      </c>
      <c r="E53" s="27" t="s">
        <v>49</v>
      </c>
      <c r="F53" s="72" t="str">
        <f>VLOOKUP(E53,Справочник!$1:$1048576,2,0)</f>
        <v>Операционная деятельность</v>
      </c>
    </row>
    <row r="54" spans="1:6" s="1" customFormat="1" ht="23.25" customHeight="1" x14ac:dyDescent="0.25">
      <c r="A54" s="40">
        <v>46060</v>
      </c>
      <c r="B54" s="25" t="s">
        <v>22</v>
      </c>
      <c r="C54" s="26">
        <v>20000</v>
      </c>
      <c r="D54" s="69" t="str">
        <f>VLOOKUP(E54,Справочник!$1:$1048576,3,0)</f>
        <v>Доход</v>
      </c>
      <c r="E54" s="27" t="s">
        <v>49</v>
      </c>
      <c r="F54" s="72" t="str">
        <f>VLOOKUP(E54,Справочник!$1:$1048576,2,0)</f>
        <v>Операционная деятельность</v>
      </c>
    </row>
    <row r="55" spans="1:6" s="1" customFormat="1" ht="23.25" customHeight="1" x14ac:dyDescent="0.25">
      <c r="A55" s="40">
        <v>46061</v>
      </c>
      <c r="B55" s="25" t="s">
        <v>23</v>
      </c>
      <c r="C55" s="26">
        <v>60000</v>
      </c>
      <c r="D55" s="69" t="str">
        <f>VLOOKUP(E55,Справочник!$1:$1048576,3,0)</f>
        <v>Доход</v>
      </c>
      <c r="E55" s="27" t="s">
        <v>49</v>
      </c>
      <c r="F55" s="72" t="str">
        <f>VLOOKUP(E55,Справочник!$1:$1048576,2,0)</f>
        <v>Операционная деятельность</v>
      </c>
    </row>
    <row r="56" spans="1:6" s="1" customFormat="1" ht="23.25" customHeight="1" x14ac:dyDescent="0.25">
      <c r="A56" s="40">
        <v>46061</v>
      </c>
      <c r="B56" s="25" t="s">
        <v>24</v>
      </c>
      <c r="C56" s="26">
        <v>50000</v>
      </c>
      <c r="D56" s="69" t="str">
        <f>VLOOKUP(E56,Справочник!$1:$1048576,3,0)</f>
        <v>Доход</v>
      </c>
      <c r="E56" s="27" t="s">
        <v>49</v>
      </c>
      <c r="F56" s="72" t="str">
        <f>VLOOKUP(E56,Справочник!$1:$1048576,2,0)</f>
        <v>Операционная деятельность</v>
      </c>
    </row>
    <row r="57" spans="1:6" s="1" customFormat="1" ht="23.25" customHeight="1" x14ac:dyDescent="0.25">
      <c r="A57" s="40">
        <v>46061</v>
      </c>
      <c r="B57" s="25" t="s">
        <v>25</v>
      </c>
      <c r="C57" s="26">
        <v>10500</v>
      </c>
      <c r="D57" s="69" t="str">
        <f>VLOOKUP(E57,Справочник!$1:$1048576,3,0)</f>
        <v>Доход</v>
      </c>
      <c r="E57" s="27" t="s">
        <v>49</v>
      </c>
      <c r="F57" s="72" t="str">
        <f>VLOOKUP(E57,Справочник!$1:$1048576,2,0)</f>
        <v>Операционная деятельность</v>
      </c>
    </row>
    <row r="58" spans="1:6" s="1" customFormat="1" ht="23.25" customHeight="1" x14ac:dyDescent="0.25">
      <c r="A58" s="40">
        <v>46068</v>
      </c>
      <c r="B58" s="25" t="s">
        <v>30</v>
      </c>
      <c r="C58" s="26">
        <v>2493.48</v>
      </c>
      <c r="D58" s="69" t="str">
        <f>VLOOKUP(E58,Справочник!$1:$1048576,3,0)</f>
        <v>Доход</v>
      </c>
      <c r="E58" s="27" t="s">
        <v>31</v>
      </c>
      <c r="F58" s="72" t="str">
        <f>VLOOKUP(E58,Справочник!$1:$1048576,2,0)</f>
        <v>Финансовая деятельность</v>
      </c>
    </row>
    <row r="59" spans="1:6" s="1" customFormat="1" ht="23.25" customHeight="1" x14ac:dyDescent="0.25">
      <c r="A59" s="41">
        <v>46068</v>
      </c>
      <c r="B59" s="42" t="s">
        <v>30</v>
      </c>
      <c r="C59" s="43">
        <v>350</v>
      </c>
      <c r="D59" s="70" t="str">
        <f>VLOOKUP(E59,Справочник!$1:$1048576,3,0)</f>
        <v>Расход</v>
      </c>
      <c r="E59" s="44" t="s">
        <v>74</v>
      </c>
      <c r="F59" s="73" t="str">
        <f>VLOOKUP(E59,Справочник!$1:$1048576,2,0)</f>
        <v>Операционная деятельность</v>
      </c>
    </row>
    <row r="60" spans="1:6" ht="23.25" customHeight="1" x14ac:dyDescent="0.25">
      <c r="A60" s="45">
        <v>46069</v>
      </c>
      <c r="B60" s="42" t="s">
        <v>30</v>
      </c>
      <c r="C60" s="43">
        <v>351</v>
      </c>
      <c r="D60" s="71" t="str">
        <f>VLOOKUP(E60,Справочник!$1:$1048576,3,0)</f>
        <v>Расход</v>
      </c>
      <c r="E60" s="44" t="s">
        <v>74</v>
      </c>
      <c r="F60" s="74" t="str">
        <f>VLOOKUP(E60,Справочник!$1:$1048576,2,0)</f>
        <v>Операционная деятельность</v>
      </c>
    </row>
    <row r="61" spans="1:6" ht="23.25" customHeight="1" x14ac:dyDescent="0.25">
      <c r="A61" s="21" t="s">
        <v>86</v>
      </c>
    </row>
  </sheetData>
  <sheetProtection sheet="1" objects="1" scenarios="1" formatCells="0" formatColumns="0" formatRows="0" insertColumns="0" insertRows="0" selectLockedCells="1" autoFilter="0" pivotTables="0"/>
  <sortState ref="A6:F58">
    <sortCondition ref="F58"/>
  </sortState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Справочник!$A$3:$A$102</xm:f>
          </x14:formula1>
          <xm:sqref>E4:E48</xm:sqref>
        </x14:dataValidation>
        <x14:dataValidation type="list" allowBlank="1" showInputMessage="1" showErrorMessage="1">
          <x14:formula1>
            <xm:f>Справочник!$A$2:$A$102</xm:f>
          </x14:formula1>
          <xm:sqref>E49:E60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46"/>
  <sheetViews>
    <sheetView zoomScaleNormal="100" workbookViewId="0">
      <selection activeCell="A24" sqref="A24"/>
    </sheetView>
  </sheetViews>
  <sheetFormatPr defaultRowHeight="15" outlineLevelRow="1" x14ac:dyDescent="0.25"/>
  <cols>
    <col min="1" max="1" width="45.5703125" style="3" bestFit="1" customWidth="1"/>
    <col min="2" max="2" width="17.85546875" style="3" customWidth="1"/>
    <col min="3" max="13" width="12.7109375" style="3" customWidth="1"/>
    <col min="14" max="14" width="9" style="3" customWidth="1"/>
    <col min="15" max="16384" width="9.140625" style="3"/>
  </cols>
  <sheetData>
    <row r="1" spans="1:13" x14ac:dyDescent="0.25">
      <c r="A1" s="11" t="s">
        <v>93</v>
      </c>
    </row>
    <row r="3" spans="1:13" x14ac:dyDescent="0.25">
      <c r="A3" s="46" t="s">
        <v>29</v>
      </c>
      <c r="B3" s="47" t="s">
        <v>33</v>
      </c>
      <c r="C3" s="48" t="s">
        <v>34</v>
      </c>
      <c r="D3" s="48" t="s">
        <v>35</v>
      </c>
      <c r="E3" s="48" t="s">
        <v>36</v>
      </c>
      <c r="F3" s="48" t="s">
        <v>37</v>
      </c>
      <c r="G3" s="48" t="s">
        <v>38</v>
      </c>
      <c r="H3" s="48" t="s">
        <v>39</v>
      </c>
      <c r="I3" s="48" t="s">
        <v>40</v>
      </c>
      <c r="J3" s="48" t="s">
        <v>41</v>
      </c>
      <c r="K3" s="48" t="s">
        <v>42</v>
      </c>
      <c r="L3" s="48" t="s">
        <v>43</v>
      </c>
      <c r="M3" s="49" t="s">
        <v>44</v>
      </c>
    </row>
    <row r="4" spans="1:13" x14ac:dyDescent="0.25">
      <c r="A4" s="6" t="s">
        <v>65</v>
      </c>
      <c r="B4" s="7">
        <v>8350200</v>
      </c>
      <c r="C4" s="16">
        <f t="shared" ref="C4:M4" si="0">B40</f>
        <v>889909.08999999985</v>
      </c>
      <c r="D4" s="16">
        <f t="shared" si="0"/>
        <v>2240065.13</v>
      </c>
      <c r="E4" s="16">
        <f t="shared" si="0"/>
        <v>2240065.13</v>
      </c>
      <c r="F4" s="16">
        <f t="shared" si="0"/>
        <v>2240065.13</v>
      </c>
      <c r="G4" s="16">
        <f t="shared" si="0"/>
        <v>2240065.13</v>
      </c>
      <c r="H4" s="16">
        <f t="shared" si="0"/>
        <v>2240065.13</v>
      </c>
      <c r="I4" s="16">
        <f t="shared" si="0"/>
        <v>2240065.13</v>
      </c>
      <c r="J4" s="16">
        <f t="shared" si="0"/>
        <v>2240065.13</v>
      </c>
      <c r="K4" s="16">
        <f t="shared" si="0"/>
        <v>2240065.13</v>
      </c>
      <c r="L4" s="16">
        <f t="shared" si="0"/>
        <v>2240065.13</v>
      </c>
      <c r="M4" s="17">
        <f t="shared" si="0"/>
        <v>2240065.13</v>
      </c>
    </row>
    <row r="5" spans="1:13" x14ac:dyDescent="0.25">
      <c r="A5" s="50"/>
      <c r="B5" s="51" t="s">
        <v>45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3"/>
    </row>
    <row r="6" spans="1:13" s="8" customFormat="1" x14ac:dyDescent="0.25">
      <c r="A6" s="60" t="s">
        <v>55</v>
      </c>
      <c r="B6" s="61">
        <f>B7+B8</f>
        <v>980000</v>
      </c>
      <c r="C6" s="61">
        <f t="shared" ref="C6:M6" si="1">C7+C8</f>
        <v>1700848</v>
      </c>
      <c r="D6" s="61">
        <f t="shared" si="1"/>
        <v>0</v>
      </c>
      <c r="E6" s="61">
        <f t="shared" si="1"/>
        <v>0</v>
      </c>
      <c r="F6" s="61">
        <f t="shared" si="1"/>
        <v>0</v>
      </c>
      <c r="G6" s="61">
        <f t="shared" si="1"/>
        <v>0</v>
      </c>
      <c r="H6" s="61">
        <f t="shared" si="1"/>
        <v>0</v>
      </c>
      <c r="I6" s="61">
        <f t="shared" si="1"/>
        <v>0</v>
      </c>
      <c r="J6" s="61">
        <f t="shared" si="1"/>
        <v>0</v>
      </c>
      <c r="K6" s="61">
        <f t="shared" si="1"/>
        <v>0</v>
      </c>
      <c r="L6" s="61">
        <f t="shared" si="1"/>
        <v>0</v>
      </c>
      <c r="M6" s="61">
        <f t="shared" si="1"/>
        <v>0</v>
      </c>
    </row>
    <row r="7" spans="1:13" outlineLevel="1" x14ac:dyDescent="0.25">
      <c r="A7" s="9" t="s">
        <v>49</v>
      </c>
      <c r="B7" s="12">
        <f>SUMIFS('Исходные данные'!$C$4:$C$1000,'Исходные данные'!$E$4:$E$1000,$A7,'Исходные данные'!$A$4:$A$1000,"&gt;="&amp;DATE(2026,1,1),'Исходные данные'!$A$4:$A$1000,"&lt;="&amp;DATE(2026,1,31))</f>
        <v>980000</v>
      </c>
      <c r="C7" s="12">
        <f>SUMIFS('Исходные данные'!$C$4:$C$1000,'Исходные данные'!$E$4:$E$1000,$A7,'Исходные данные'!$A$4:$A$1000,"&gt;="&amp;DATE(2026,2,1),'Исходные данные'!$A$4:$A$1000,"&lt;="&amp;DATE(2026,2,28))</f>
        <v>1700848</v>
      </c>
      <c r="D7" s="12">
        <f>SUMIFS('Исходные данные'!$C$4:$C$1000,'Исходные данные'!$E$4:$E$1000,$A7,'Исходные данные'!$A$4:$A$1000,"&gt;="&amp;DATE(2026,3,1),'Исходные данные'!$A$4:$A$1000,"&lt;="&amp;DATE(2026,3,31))</f>
        <v>0</v>
      </c>
      <c r="E7" s="12">
        <f>SUMIFS('Исходные данные'!$C$4:$C$1000,'Исходные данные'!$E$4:$E$1000,$A7,'Исходные данные'!$A$4:$A$1000,"&gt;="&amp;DATE(2026,4,1),'Исходные данные'!$A$4:$A$1000,"&lt;="&amp;DATE(2026,4,30))</f>
        <v>0</v>
      </c>
      <c r="F7" s="12">
        <f>SUMIFS('Исходные данные'!$C$4:$C$1000,'Исходные данные'!$E$4:$E$1000,$A7,'Исходные данные'!$A$4:$A$1000,"&gt;="&amp;DATE(2026,5,1),'Исходные данные'!$A$4:$A$1000,"&lt;="&amp;DATE(2026,5,31))</f>
        <v>0</v>
      </c>
      <c r="G7" s="12">
        <f>SUMIFS('Исходные данные'!$C$4:$C$1000,'Исходные данные'!$E$4:$E$1000,$A7,'Исходные данные'!$A$4:$A$1000,"&gt;="&amp;DATE(2026,6,1),'Исходные данные'!$A$4:$A$1000,"&lt;="&amp;DATE(2026,6,30))</f>
        <v>0</v>
      </c>
      <c r="H7" s="12">
        <f>SUMIFS('Исходные данные'!$C$4:$C$1000,'Исходные данные'!$E$4:$E$1000,$A7,'Исходные данные'!$A$4:$A$1000,"&gt;="&amp;DATE(2026,7,1),'Исходные данные'!$A$4:$A$1000,"&lt;="&amp;DATE(2026,7,31))</f>
        <v>0</v>
      </c>
      <c r="I7" s="12">
        <f>SUMIFS('Исходные данные'!$C$4:$C$1000,'Исходные данные'!$E$4:$E$1000,$A7,'Исходные данные'!$A$4:$A$1000,"&gt;="&amp;DATE(2026,8,1),'Исходные данные'!$A$4:$A$1000,"&lt;="&amp;DATE(2026,8,31))</f>
        <v>0</v>
      </c>
      <c r="J7" s="12">
        <f>SUMIFS('Исходные данные'!$C$4:$C$1000,'Исходные данные'!$E$4:$E$1000,$A7,'Исходные данные'!$A$4:$A$1000,"&gt;="&amp;DATE(2026,9,1),'Исходные данные'!$A$4:$A$1000,"&lt;="&amp;DATE(2026,9,30))</f>
        <v>0</v>
      </c>
      <c r="K7" s="12">
        <f>SUMIFS('Исходные данные'!$C$4:$C$1000,'Исходные данные'!$E$4:$E$1000,$A7,'Исходные данные'!$A$4:$A$1000,"&gt;="&amp;DATE(2026,10,1),'Исходные данные'!$A$4:$A$1000,"&lt;="&amp;DATE(2026,10,31))</f>
        <v>0</v>
      </c>
      <c r="L7" s="12">
        <f>SUMIFS('Исходные данные'!$C$4:$C$1000,'Исходные данные'!$E$4:$E$1000,$A7,'Исходные данные'!$A$4:$A$1000,"&gt;="&amp;DATE(2026,11,1),'Исходные данные'!$A$4:$A$1000,"&lt;="&amp;DATE(2026,11,30))</f>
        <v>0</v>
      </c>
      <c r="M7" s="12">
        <f>SUMIFS('Исходные данные'!$C$4:$C$1000,'Исходные данные'!$E$4:$E$1000,$A7,'Исходные данные'!$A$4:$A$1000,"&gt;="&amp;DATE(2026,12,1),'Исходные данные'!$A$4:$A$1000,"&lt;="&amp;DATE(2026,12,31))</f>
        <v>0</v>
      </c>
    </row>
    <row r="8" spans="1:13" outlineLevel="1" x14ac:dyDescent="0.25">
      <c r="A8" s="9" t="s">
        <v>54</v>
      </c>
      <c r="B8" s="12">
        <f>SUMIFS('Исходные данные'!$C$4:$C$1000,'Исходные данные'!$E$4:$E$1000,$A8,'Исходные данные'!$A$4:$A$1000,"&gt;="&amp;DATE(2026,1,1),'Исходные данные'!$A$4:$A$1000,"&lt;="&amp;DATE(2026,1,31))</f>
        <v>0</v>
      </c>
      <c r="C8" s="12">
        <f>SUMIFS('Исходные данные'!$C$4:$C$1000,'Исходные данные'!$E$4:$E$1000,$A8,'Исходные данные'!$A$4:$A$1000,"&gt;="&amp;DATE(2026,2,1),'Исходные данные'!$A$4:$A$1000,"&lt;="&amp;DATE(2026,2,28))</f>
        <v>0</v>
      </c>
      <c r="D8" s="12">
        <f>SUMIFS('Исходные данные'!$C$4:$C$1000,'Исходные данные'!$E$4:$E$1000,$A8,'Исходные данные'!$A$4:$A$1000,"&gt;="&amp;DATE(2026,3,1),'Исходные данные'!$A$4:$A$1000,"&lt;="&amp;DATE(2026,3,31))</f>
        <v>0</v>
      </c>
      <c r="E8" s="12">
        <f>SUMIFS('Исходные данные'!$C$4:$C$1000,'Исходные данные'!$E$4:$E$1000,$A8,'Исходные данные'!$A$4:$A$1000,"&gt;="&amp;DATE(2026,4,1),'Исходные данные'!$A$4:$A$1000,"&lt;="&amp;DATE(2026,4,30))</f>
        <v>0</v>
      </c>
      <c r="F8" s="12">
        <f>SUMIFS('Исходные данные'!$C$4:$C$1000,'Исходные данные'!$E$4:$E$1000,$A8,'Исходные данные'!$A$4:$A$1000,"&gt;="&amp;DATE(2026,5,1),'Исходные данные'!$A$4:$A$1000,"&lt;="&amp;DATE(2026,5,31))</f>
        <v>0</v>
      </c>
      <c r="G8" s="12">
        <f>SUMIFS('Исходные данные'!$C$4:$C$1000,'Исходные данные'!$E$4:$E$1000,$A8,'Исходные данные'!$A$4:$A$1000,"&gt;="&amp;DATE(2026,6,1),'Исходные данные'!$A$4:$A$1000,"&lt;="&amp;DATE(2026,6,30))</f>
        <v>0</v>
      </c>
      <c r="H8" s="12">
        <f>SUMIFS('Исходные данные'!$C$4:$C$1000,'Исходные данные'!$E$4:$E$1000,$A8,'Исходные данные'!$A$4:$A$1000,"&gt;="&amp;DATE(2026,7,1),'Исходные данные'!$A$4:$A$1000,"&lt;="&amp;DATE(2026,7,31))</f>
        <v>0</v>
      </c>
      <c r="I8" s="12">
        <f>SUMIFS('Исходные данные'!$C$4:$C$1000,'Исходные данные'!$E$4:$E$1000,$A8,'Исходные данные'!$A$4:$A$1000,"&gt;="&amp;DATE(2026,8,1),'Исходные данные'!$A$4:$A$1000,"&lt;="&amp;DATE(2026,8,31))</f>
        <v>0</v>
      </c>
      <c r="J8" s="12">
        <f>SUMIFS('Исходные данные'!$C$4:$C$1000,'Исходные данные'!$E$4:$E$1000,$A8,'Исходные данные'!$A$4:$A$1000,"&gt;="&amp;DATE(2026,9,1),'Исходные данные'!$A$4:$A$1000,"&lt;="&amp;DATE(2026,9,30))</f>
        <v>0</v>
      </c>
      <c r="K8" s="12">
        <f>SUMIFS('Исходные данные'!$C$4:$C$1000,'Исходные данные'!$E$4:$E$1000,$A8,'Исходные данные'!$A$4:$A$1000,"&gt;="&amp;DATE(2026,10,1),'Исходные данные'!$A$4:$A$1000,"&lt;="&amp;DATE(2026,10,31))</f>
        <v>0</v>
      </c>
      <c r="L8" s="12">
        <f>SUMIFS('Исходные данные'!$C$4:$C$1000,'Исходные данные'!$E$4:$E$1000,$A8,'Исходные данные'!$A$4:$A$1000,"&gt;="&amp;DATE(2026,11,1),'Исходные данные'!$A$4:$A$1000,"&lt;="&amp;DATE(2026,11,30))</f>
        <v>0</v>
      </c>
      <c r="M8" s="12">
        <f>SUMIFS('Исходные данные'!$C$4:$C$1000,'Исходные данные'!$E$4:$E$1000,$A8,'Исходные данные'!$A$4:$A$1000,"&gt;="&amp;DATE(2026,12,1),'Исходные данные'!$A$4:$A$1000,"&lt;="&amp;DATE(2026,12,31))</f>
        <v>0</v>
      </c>
    </row>
    <row r="9" spans="1:13" s="8" customFormat="1" x14ac:dyDescent="0.25">
      <c r="A9" s="60" t="s">
        <v>56</v>
      </c>
      <c r="B9" s="61">
        <f>SUM(B10:B20)</f>
        <v>8087190.9100000001</v>
      </c>
      <c r="C9" s="61">
        <f t="shared" ref="C9:M9" si="2">SUM(C10:C20)</f>
        <v>353185.44</v>
      </c>
      <c r="D9" s="61">
        <f t="shared" si="2"/>
        <v>0</v>
      </c>
      <c r="E9" s="61">
        <f t="shared" si="2"/>
        <v>0</v>
      </c>
      <c r="F9" s="61">
        <f t="shared" si="2"/>
        <v>0</v>
      </c>
      <c r="G9" s="61">
        <f t="shared" si="2"/>
        <v>0</v>
      </c>
      <c r="H9" s="61">
        <f t="shared" si="2"/>
        <v>0</v>
      </c>
      <c r="I9" s="61">
        <f t="shared" si="2"/>
        <v>0</v>
      </c>
      <c r="J9" s="61">
        <f t="shared" si="2"/>
        <v>0</v>
      </c>
      <c r="K9" s="61">
        <f t="shared" si="2"/>
        <v>0</v>
      </c>
      <c r="L9" s="61">
        <f t="shared" si="2"/>
        <v>0</v>
      </c>
      <c r="M9" s="61">
        <f t="shared" si="2"/>
        <v>0</v>
      </c>
    </row>
    <row r="10" spans="1:13" outlineLevel="1" x14ac:dyDescent="0.25">
      <c r="A10" s="9" t="s">
        <v>70</v>
      </c>
      <c r="B10" s="12">
        <f>SUMIFS('Исходные данные'!$C$4:$C$1000,'Исходные данные'!$E$4:$E$1000,$A10,'Исходные данные'!$A$4:$A$1000,"&gt;="&amp;DATE(2026,1,1),'Исходные данные'!$A$4:$A$1000,"&lt;="&amp;DATE(2026,1,31))</f>
        <v>0</v>
      </c>
      <c r="C10" s="12">
        <f>SUMIFS('Исходные данные'!$C$4:$C$1000,'Исходные данные'!$E$4:$E$1000,$A10,'Исходные данные'!$A$4:$A$1000,"&gt;="&amp;DATE(2026,2,1),'Исходные данные'!$A$4:$A$1000,"&lt;="&amp;DATE(2026,2,28))</f>
        <v>0</v>
      </c>
      <c r="D10" s="12">
        <f>SUMIFS('Исходные данные'!$C$4:$C$1000,'Исходные данные'!$E$4:$E$1000,$A10,'Исходные данные'!$A$4:$A$1000,"&gt;="&amp;DATE(2026,3,1),'Исходные данные'!$A$4:$A$1000,"&lt;="&amp;DATE(2026,3,31))</f>
        <v>0</v>
      </c>
      <c r="E10" s="12">
        <f>SUMIFS('Исходные данные'!$C$4:$C$1000,'Исходные данные'!$E$4:$E$1000,$A10,'Исходные данные'!$A$4:$A$1000,"&gt;="&amp;DATE(2026,4,1),'Исходные данные'!$A$4:$A$1000,"&lt;="&amp;DATE(2026,4,30))</f>
        <v>0</v>
      </c>
      <c r="F10" s="12">
        <f>SUMIFS('Исходные данные'!$C$4:$C$1000,'Исходные данные'!$E$4:$E$1000,$A10,'Исходные данные'!$A$4:$A$1000,"&gt;="&amp;DATE(2026,5,1),'Исходные данные'!$A$4:$A$1000,"&lt;="&amp;DATE(2026,5,31))</f>
        <v>0</v>
      </c>
      <c r="G10" s="12">
        <f>SUMIFS('Исходные данные'!$C$4:$C$1000,'Исходные данные'!$E$4:$E$1000,$A10,'Исходные данные'!$A$4:$A$1000,"&gt;="&amp;DATE(2026,6,1),'Исходные данные'!$A$4:$A$1000,"&lt;="&amp;DATE(2026,6,30))</f>
        <v>0</v>
      </c>
      <c r="H10" s="12">
        <f>SUMIFS('Исходные данные'!$C$4:$C$1000,'Исходные данные'!$E$4:$E$1000,$A10,'Исходные данные'!$A$4:$A$1000,"&gt;="&amp;DATE(2026,7,1),'Исходные данные'!$A$4:$A$1000,"&lt;="&amp;DATE(2026,7,31))</f>
        <v>0</v>
      </c>
      <c r="I10" s="12">
        <f>SUMIFS('Исходные данные'!$C$4:$C$1000,'Исходные данные'!$E$4:$E$1000,$A10,'Исходные данные'!$A$4:$A$1000,"&gt;="&amp;DATE(2026,8,1),'Исходные данные'!$A$4:$A$1000,"&lt;="&amp;DATE(2026,8,31))</f>
        <v>0</v>
      </c>
      <c r="J10" s="12">
        <f>SUMIFS('Исходные данные'!$C$4:$C$1000,'Исходные данные'!$E$4:$E$1000,$A10,'Исходные данные'!$A$4:$A$1000,"&gt;="&amp;DATE(2026,9,1),'Исходные данные'!$A$4:$A$1000,"&lt;="&amp;DATE(2026,9,30))</f>
        <v>0</v>
      </c>
      <c r="K10" s="12">
        <f>SUMIFS('Исходные данные'!$C$4:$C$1000,'Исходные данные'!$E$4:$E$1000,$A10,'Исходные данные'!$A$4:$A$1000,"&gt;="&amp;DATE(2026,10,1),'Исходные данные'!$A$4:$A$1000,"&lt;="&amp;DATE(2026,10,31))</f>
        <v>0</v>
      </c>
      <c r="L10" s="12">
        <f>SUMIFS('Исходные данные'!$C$4:$C$1000,'Исходные данные'!$E$4:$E$1000,$A10,'Исходные данные'!$A$4:$A$1000,"&gt;="&amp;DATE(2026,11,1),'Исходные данные'!$A$4:$A$1000,"&lt;="&amp;DATE(2026,11,30))</f>
        <v>0</v>
      </c>
      <c r="M10" s="12">
        <f>SUMIFS('Исходные данные'!$C$4:$C$1000,'Исходные данные'!$E$4:$E$1000,$A10,'Исходные данные'!$A$4:$A$1000,"&gt;="&amp;DATE(2026,12,1),'Исходные данные'!$A$4:$A$1000,"&lt;="&amp;DATE(2026,12,31))</f>
        <v>0</v>
      </c>
    </row>
    <row r="11" spans="1:13" outlineLevel="1" x14ac:dyDescent="0.25">
      <c r="A11" s="9" t="s">
        <v>71</v>
      </c>
      <c r="B11" s="12">
        <f>SUMIFS('Исходные данные'!$C$4:$C$1000,'Исходные данные'!$E$4:$E$1000,$A11,'Исходные данные'!$A$4:$A$1000,"&gt;="&amp;DATE(2026,1,1),'Исходные данные'!$A$4:$A$1000,"&lt;="&amp;DATE(2026,1,31))</f>
        <v>178800</v>
      </c>
      <c r="C11" s="12">
        <f>SUMIFS('Исходные данные'!$C$4:$C$1000,'Исходные данные'!$E$4:$E$1000,$A11,'Исходные данные'!$A$4:$A$1000,"&gt;="&amp;DATE(2026,2,1),'Исходные данные'!$A$4:$A$1000,"&lt;="&amp;DATE(2026,2,28))</f>
        <v>0</v>
      </c>
      <c r="D11" s="12">
        <f>SUMIFS('Исходные данные'!$C$4:$C$1000,'Исходные данные'!$E$4:$E$1000,$A11,'Исходные данные'!$A$4:$A$1000,"&gt;="&amp;DATE(2026,3,1),'Исходные данные'!$A$4:$A$1000,"&lt;="&amp;DATE(2026,3,31))</f>
        <v>0</v>
      </c>
      <c r="E11" s="12">
        <f>SUMIFS('Исходные данные'!$C$4:$C$1000,'Исходные данные'!$E$4:$E$1000,$A11,'Исходные данные'!$A$4:$A$1000,"&gt;="&amp;DATE(2026,4,1),'Исходные данные'!$A$4:$A$1000,"&lt;="&amp;DATE(2026,4,30))</f>
        <v>0</v>
      </c>
      <c r="F11" s="12">
        <f>SUMIFS('Исходные данные'!$C$4:$C$1000,'Исходные данные'!$E$4:$E$1000,$A11,'Исходные данные'!$A$4:$A$1000,"&gt;="&amp;DATE(2026,5,1),'Исходные данные'!$A$4:$A$1000,"&lt;="&amp;DATE(2026,5,31))</f>
        <v>0</v>
      </c>
      <c r="G11" s="12">
        <f>SUMIFS('Исходные данные'!$C$4:$C$1000,'Исходные данные'!$E$4:$E$1000,$A11,'Исходные данные'!$A$4:$A$1000,"&gt;="&amp;DATE(2026,6,1),'Исходные данные'!$A$4:$A$1000,"&lt;="&amp;DATE(2026,6,30))</f>
        <v>0</v>
      </c>
      <c r="H11" s="12">
        <f>SUMIFS('Исходные данные'!$C$4:$C$1000,'Исходные данные'!$E$4:$E$1000,$A11,'Исходные данные'!$A$4:$A$1000,"&gt;="&amp;DATE(2026,7,1),'Исходные данные'!$A$4:$A$1000,"&lt;="&amp;DATE(2026,7,31))</f>
        <v>0</v>
      </c>
      <c r="I11" s="12">
        <f>SUMIFS('Исходные данные'!$C$4:$C$1000,'Исходные данные'!$E$4:$E$1000,$A11,'Исходные данные'!$A$4:$A$1000,"&gt;="&amp;DATE(2026,8,1),'Исходные данные'!$A$4:$A$1000,"&lt;="&amp;DATE(2026,8,31))</f>
        <v>0</v>
      </c>
      <c r="J11" s="12">
        <f>SUMIFS('Исходные данные'!$C$4:$C$1000,'Исходные данные'!$E$4:$E$1000,$A11,'Исходные данные'!$A$4:$A$1000,"&gt;="&amp;DATE(2026,9,1),'Исходные данные'!$A$4:$A$1000,"&lt;="&amp;DATE(2026,9,30))</f>
        <v>0</v>
      </c>
      <c r="K11" s="12">
        <f>SUMIFS('Исходные данные'!$C$4:$C$1000,'Исходные данные'!$E$4:$E$1000,$A11,'Исходные данные'!$A$4:$A$1000,"&gt;="&amp;DATE(2026,10,1),'Исходные данные'!$A$4:$A$1000,"&lt;="&amp;DATE(2026,10,31))</f>
        <v>0</v>
      </c>
      <c r="L11" s="12">
        <f>SUMIFS('Исходные данные'!$C$4:$C$1000,'Исходные данные'!$E$4:$E$1000,$A11,'Исходные данные'!$A$4:$A$1000,"&gt;="&amp;DATE(2026,11,1),'Исходные данные'!$A$4:$A$1000,"&lt;="&amp;DATE(2026,11,30))</f>
        <v>0</v>
      </c>
      <c r="M11" s="12">
        <f>SUMIFS('Исходные данные'!$C$4:$C$1000,'Исходные данные'!$E$4:$E$1000,$A11,'Исходные данные'!$A$4:$A$1000,"&gt;="&amp;DATE(2026,12,1),'Исходные данные'!$A$4:$A$1000,"&lt;="&amp;DATE(2026,12,31))</f>
        <v>0</v>
      </c>
    </row>
    <row r="12" spans="1:13" outlineLevel="1" x14ac:dyDescent="0.25">
      <c r="A12" s="9" t="s">
        <v>58</v>
      </c>
      <c r="B12" s="12">
        <f>SUMIFS('Исходные данные'!$C$4:$C$1000,'Исходные данные'!$E$4:$E$1000,$A12,'Исходные данные'!$A$4:$A$1000,"&gt;="&amp;DATE(2026,1,1),'Исходные данные'!$A$4:$A$1000,"&lt;="&amp;DATE(2026,1,31))</f>
        <v>95000</v>
      </c>
      <c r="C12" s="12">
        <f>SUMIFS('Исходные данные'!$C$4:$C$1000,'Исходные данные'!$E$4:$E$1000,$A12,'Исходные данные'!$A$4:$A$1000,"&gt;="&amp;DATE(2026,2,1),'Исходные данные'!$A$4:$A$1000,"&lt;="&amp;DATE(2026,2,28))</f>
        <v>95000</v>
      </c>
      <c r="D12" s="12">
        <f>SUMIFS('Исходные данные'!$C$4:$C$1000,'Исходные данные'!$E$4:$E$1000,$A12,'Исходные данные'!$A$4:$A$1000,"&gt;="&amp;DATE(2026,3,1),'Исходные данные'!$A$4:$A$1000,"&lt;="&amp;DATE(2026,3,31))</f>
        <v>0</v>
      </c>
      <c r="E12" s="12">
        <f>SUMIFS('Исходные данные'!$C$4:$C$1000,'Исходные данные'!$E$4:$E$1000,$A12,'Исходные данные'!$A$4:$A$1000,"&gt;="&amp;DATE(2026,4,1),'Исходные данные'!$A$4:$A$1000,"&lt;="&amp;DATE(2026,4,30))</f>
        <v>0</v>
      </c>
      <c r="F12" s="12">
        <f>SUMIFS('Исходные данные'!$C$4:$C$1000,'Исходные данные'!$E$4:$E$1000,$A12,'Исходные данные'!$A$4:$A$1000,"&gt;="&amp;DATE(2026,5,1),'Исходные данные'!$A$4:$A$1000,"&lt;="&amp;DATE(2026,5,31))</f>
        <v>0</v>
      </c>
      <c r="G12" s="12">
        <f>SUMIFS('Исходные данные'!$C$4:$C$1000,'Исходные данные'!$E$4:$E$1000,$A12,'Исходные данные'!$A$4:$A$1000,"&gt;="&amp;DATE(2026,6,1),'Исходные данные'!$A$4:$A$1000,"&lt;="&amp;DATE(2026,6,30))</f>
        <v>0</v>
      </c>
      <c r="H12" s="12">
        <f>SUMIFS('Исходные данные'!$C$4:$C$1000,'Исходные данные'!$E$4:$E$1000,$A12,'Исходные данные'!$A$4:$A$1000,"&gt;="&amp;DATE(2026,7,1),'Исходные данные'!$A$4:$A$1000,"&lt;="&amp;DATE(2026,7,31))</f>
        <v>0</v>
      </c>
      <c r="I12" s="12">
        <f>SUMIFS('Исходные данные'!$C$4:$C$1000,'Исходные данные'!$E$4:$E$1000,$A12,'Исходные данные'!$A$4:$A$1000,"&gt;="&amp;DATE(2026,8,1),'Исходные данные'!$A$4:$A$1000,"&lt;="&amp;DATE(2026,8,31))</f>
        <v>0</v>
      </c>
      <c r="J12" s="12">
        <f>SUMIFS('Исходные данные'!$C$4:$C$1000,'Исходные данные'!$E$4:$E$1000,$A12,'Исходные данные'!$A$4:$A$1000,"&gt;="&amp;DATE(2026,9,1),'Исходные данные'!$A$4:$A$1000,"&lt;="&amp;DATE(2026,9,30))</f>
        <v>0</v>
      </c>
      <c r="K12" s="12">
        <f>SUMIFS('Исходные данные'!$C$4:$C$1000,'Исходные данные'!$E$4:$E$1000,$A12,'Исходные данные'!$A$4:$A$1000,"&gt;="&amp;DATE(2026,10,1),'Исходные данные'!$A$4:$A$1000,"&lt;="&amp;DATE(2026,10,31))</f>
        <v>0</v>
      </c>
      <c r="L12" s="12">
        <f>SUMIFS('Исходные данные'!$C$4:$C$1000,'Исходные данные'!$E$4:$E$1000,$A12,'Исходные данные'!$A$4:$A$1000,"&gt;="&amp;DATE(2026,11,1),'Исходные данные'!$A$4:$A$1000,"&lt;="&amp;DATE(2026,11,30))</f>
        <v>0</v>
      </c>
      <c r="M12" s="12">
        <f>SUMIFS('Исходные данные'!$C$4:$C$1000,'Исходные данные'!$E$4:$E$1000,$A12,'Исходные данные'!$A$4:$A$1000,"&gt;="&amp;DATE(2026,12,1),'Исходные данные'!$A$4:$A$1000,"&lt;="&amp;DATE(2026,12,31))</f>
        <v>0</v>
      </c>
    </row>
    <row r="13" spans="1:13" outlineLevel="1" x14ac:dyDescent="0.25">
      <c r="A13" s="9" t="s">
        <v>63</v>
      </c>
      <c r="B13" s="12">
        <f>SUMIFS('Исходные данные'!$C$4:$C$1000,'Исходные данные'!$E$4:$E$1000,$A13,'Исходные данные'!$A$4:$A$1000,"&gt;="&amp;DATE(2026,1,1),'Исходные данные'!$A$4:$A$1000,"&lt;="&amp;DATE(2026,1,31))</f>
        <v>8000</v>
      </c>
      <c r="C13" s="12">
        <f>SUMIFS('Исходные данные'!$C$4:$C$1000,'Исходные данные'!$E$4:$E$1000,$A13,'Исходные данные'!$A$4:$A$1000,"&gt;="&amp;DATE(2026,2,1),'Исходные данные'!$A$4:$A$1000,"&lt;="&amp;DATE(2026,2,28))</f>
        <v>8030</v>
      </c>
      <c r="D13" s="12">
        <f>SUMIFS('Исходные данные'!$C$4:$C$1000,'Исходные данные'!$E$4:$E$1000,$A13,'Исходные данные'!$A$4:$A$1000,"&gt;="&amp;DATE(2026,3,1),'Исходные данные'!$A$4:$A$1000,"&lt;="&amp;DATE(2026,3,31))</f>
        <v>0</v>
      </c>
      <c r="E13" s="12">
        <f>SUMIFS('Исходные данные'!$C$4:$C$1000,'Исходные данные'!$E$4:$E$1000,$A13,'Исходные данные'!$A$4:$A$1000,"&gt;="&amp;DATE(2026,4,1),'Исходные данные'!$A$4:$A$1000,"&lt;="&amp;DATE(2026,4,30))</f>
        <v>0</v>
      </c>
      <c r="F13" s="12">
        <f>SUMIFS('Исходные данные'!$C$4:$C$1000,'Исходные данные'!$E$4:$E$1000,$A13,'Исходные данные'!$A$4:$A$1000,"&gt;="&amp;DATE(2026,5,1),'Исходные данные'!$A$4:$A$1000,"&lt;="&amp;DATE(2026,5,31))</f>
        <v>0</v>
      </c>
      <c r="G13" s="12">
        <f>SUMIFS('Исходные данные'!$C$4:$C$1000,'Исходные данные'!$E$4:$E$1000,$A13,'Исходные данные'!$A$4:$A$1000,"&gt;="&amp;DATE(2026,6,1),'Исходные данные'!$A$4:$A$1000,"&lt;="&amp;DATE(2026,6,30))</f>
        <v>0</v>
      </c>
      <c r="H13" s="12">
        <f>SUMIFS('Исходные данные'!$C$4:$C$1000,'Исходные данные'!$E$4:$E$1000,$A13,'Исходные данные'!$A$4:$A$1000,"&gt;="&amp;DATE(2026,7,1),'Исходные данные'!$A$4:$A$1000,"&lt;="&amp;DATE(2026,7,31))</f>
        <v>0</v>
      </c>
      <c r="I13" s="12">
        <f>SUMIFS('Исходные данные'!$C$4:$C$1000,'Исходные данные'!$E$4:$E$1000,$A13,'Исходные данные'!$A$4:$A$1000,"&gt;="&amp;DATE(2026,8,1),'Исходные данные'!$A$4:$A$1000,"&lt;="&amp;DATE(2026,8,31))</f>
        <v>0</v>
      </c>
      <c r="J13" s="12">
        <f>SUMIFS('Исходные данные'!$C$4:$C$1000,'Исходные данные'!$E$4:$E$1000,$A13,'Исходные данные'!$A$4:$A$1000,"&gt;="&amp;DATE(2026,9,1),'Исходные данные'!$A$4:$A$1000,"&lt;="&amp;DATE(2026,9,30))</f>
        <v>0</v>
      </c>
      <c r="K13" s="12">
        <f>SUMIFS('Исходные данные'!$C$4:$C$1000,'Исходные данные'!$E$4:$E$1000,$A13,'Исходные данные'!$A$4:$A$1000,"&gt;="&amp;DATE(2026,10,1),'Исходные данные'!$A$4:$A$1000,"&lt;="&amp;DATE(2026,10,31))</f>
        <v>0</v>
      </c>
      <c r="L13" s="12">
        <f>SUMIFS('Исходные данные'!$C$4:$C$1000,'Исходные данные'!$E$4:$E$1000,$A13,'Исходные данные'!$A$4:$A$1000,"&gt;="&amp;DATE(2026,11,1),'Исходные данные'!$A$4:$A$1000,"&lt;="&amp;DATE(2026,11,30))</f>
        <v>0</v>
      </c>
      <c r="M13" s="12">
        <f>SUMIFS('Исходные данные'!$C$4:$C$1000,'Исходные данные'!$E$4:$E$1000,$A13,'Исходные данные'!$A$4:$A$1000,"&gt;="&amp;DATE(2026,12,1),'Исходные данные'!$A$4:$A$1000,"&lt;="&amp;DATE(2026,12,31))</f>
        <v>0</v>
      </c>
    </row>
    <row r="14" spans="1:13" outlineLevel="1" x14ac:dyDescent="0.25">
      <c r="A14" s="9" t="s">
        <v>57</v>
      </c>
      <c r="B14" s="12">
        <f>SUMIFS('Исходные данные'!$C$4:$C$1000,'Исходные данные'!$E$4:$E$1000,$A14,'Исходные данные'!$A$4:$A$1000,"&gt;="&amp;DATE(2026,1,1),'Исходные данные'!$A$4:$A$1000,"&lt;="&amp;DATE(2026,1,31))</f>
        <v>40121</v>
      </c>
      <c r="C14" s="12">
        <f>SUMIFS('Исходные данные'!$C$4:$C$1000,'Исходные данные'!$E$4:$E$1000,$A14,'Исходные данные'!$A$4:$A$1000,"&gt;="&amp;DATE(2026,2,1),'Исходные данные'!$A$4:$A$1000,"&lt;="&amp;DATE(2026,2,28))</f>
        <v>7400</v>
      </c>
      <c r="D14" s="12">
        <f>SUMIFS('Исходные данные'!$C$4:$C$1000,'Исходные данные'!$E$4:$E$1000,$A14,'Исходные данные'!$A$4:$A$1000,"&gt;="&amp;DATE(2026,3,1),'Исходные данные'!$A$4:$A$1000,"&lt;="&amp;DATE(2026,3,31))</f>
        <v>0</v>
      </c>
      <c r="E14" s="12">
        <f>SUMIFS('Исходные данные'!$C$4:$C$1000,'Исходные данные'!$E$4:$E$1000,$A14,'Исходные данные'!$A$4:$A$1000,"&gt;="&amp;DATE(2026,4,1),'Исходные данные'!$A$4:$A$1000,"&lt;="&amp;DATE(2026,4,30))</f>
        <v>0</v>
      </c>
      <c r="F14" s="12">
        <f>SUMIFS('Исходные данные'!$C$4:$C$1000,'Исходные данные'!$E$4:$E$1000,$A14,'Исходные данные'!$A$4:$A$1000,"&gt;="&amp;DATE(2026,5,1),'Исходные данные'!$A$4:$A$1000,"&lt;="&amp;DATE(2026,5,31))</f>
        <v>0</v>
      </c>
      <c r="G14" s="12">
        <f>SUMIFS('Исходные данные'!$C$4:$C$1000,'Исходные данные'!$E$4:$E$1000,$A14,'Исходные данные'!$A$4:$A$1000,"&gt;="&amp;DATE(2026,6,1),'Исходные данные'!$A$4:$A$1000,"&lt;="&amp;DATE(2026,6,30))</f>
        <v>0</v>
      </c>
      <c r="H14" s="12">
        <f>SUMIFS('Исходные данные'!$C$4:$C$1000,'Исходные данные'!$E$4:$E$1000,$A14,'Исходные данные'!$A$4:$A$1000,"&gt;="&amp;DATE(2026,7,1),'Исходные данные'!$A$4:$A$1000,"&lt;="&amp;DATE(2026,7,31))</f>
        <v>0</v>
      </c>
      <c r="I14" s="12">
        <f>SUMIFS('Исходные данные'!$C$4:$C$1000,'Исходные данные'!$E$4:$E$1000,$A14,'Исходные данные'!$A$4:$A$1000,"&gt;="&amp;DATE(2026,8,1),'Исходные данные'!$A$4:$A$1000,"&lt;="&amp;DATE(2026,8,31))</f>
        <v>0</v>
      </c>
      <c r="J14" s="12">
        <f>SUMIFS('Исходные данные'!$C$4:$C$1000,'Исходные данные'!$E$4:$E$1000,$A14,'Исходные данные'!$A$4:$A$1000,"&gt;="&amp;DATE(2026,9,1),'Исходные данные'!$A$4:$A$1000,"&lt;="&amp;DATE(2026,9,30))</f>
        <v>0</v>
      </c>
      <c r="K14" s="12">
        <f>SUMIFS('Исходные данные'!$C$4:$C$1000,'Исходные данные'!$E$4:$E$1000,$A14,'Исходные данные'!$A$4:$A$1000,"&gt;="&amp;DATE(2026,10,1),'Исходные данные'!$A$4:$A$1000,"&lt;="&amp;DATE(2026,10,31))</f>
        <v>0</v>
      </c>
      <c r="L14" s="12">
        <f>SUMIFS('Исходные данные'!$C$4:$C$1000,'Исходные данные'!$E$4:$E$1000,$A14,'Исходные данные'!$A$4:$A$1000,"&gt;="&amp;DATE(2026,11,1),'Исходные данные'!$A$4:$A$1000,"&lt;="&amp;DATE(2026,11,30))</f>
        <v>0</v>
      </c>
      <c r="M14" s="12">
        <f>SUMIFS('Исходные данные'!$C$4:$C$1000,'Исходные данные'!$E$4:$E$1000,$A14,'Исходные данные'!$A$4:$A$1000,"&gt;="&amp;DATE(2026,12,1),'Исходные данные'!$A$4:$A$1000,"&lt;="&amp;DATE(2026,12,31))</f>
        <v>0</v>
      </c>
    </row>
    <row r="15" spans="1:13" outlineLevel="1" x14ac:dyDescent="0.25">
      <c r="A15" s="9" t="s">
        <v>90</v>
      </c>
      <c r="B15" s="12">
        <f>SUMIFS('Исходные данные'!$C$4:$C$1000,'Исходные данные'!$E$4:$E$1000,$A15,'Исходные данные'!$A$4:$A$1000,"&gt;="&amp;DATE(2026,1,1),'Исходные данные'!$A$4:$A$1000,"&lt;="&amp;DATE(2026,1,31))</f>
        <v>49033.41</v>
      </c>
      <c r="C15" s="12">
        <f>SUMIFS('Исходные данные'!$C$4:$C$1000,'Исходные данные'!$E$4:$E$1000,$A15,'Исходные данные'!$A$4:$A$1000,"&gt;="&amp;DATE(2026,2,1),'Исходные данные'!$A$4:$A$1000,"&lt;="&amp;DATE(2026,2,28))</f>
        <v>104564.44</v>
      </c>
      <c r="D15" s="12">
        <f>SUMIFS('Исходные данные'!$C$4:$C$1000,'Исходные данные'!$E$4:$E$1000,$A15,'Исходные данные'!$A$4:$A$1000,"&gt;="&amp;DATE(2026,3,1),'Исходные данные'!$A$4:$A$1000,"&lt;="&amp;DATE(2026,3,31))</f>
        <v>0</v>
      </c>
      <c r="E15" s="12">
        <f>SUMIFS('Исходные данные'!$C$4:$C$1000,'Исходные данные'!$E$4:$E$1000,$A15,'Исходные данные'!$A$4:$A$1000,"&gt;="&amp;DATE(2026,4,1),'Исходные данные'!$A$4:$A$1000,"&lt;="&amp;DATE(2026,4,30))</f>
        <v>0</v>
      </c>
      <c r="F15" s="12">
        <f>SUMIFS('Исходные данные'!$C$4:$C$1000,'Исходные данные'!$E$4:$E$1000,$A15,'Исходные данные'!$A$4:$A$1000,"&gt;="&amp;DATE(2026,5,1),'Исходные данные'!$A$4:$A$1000,"&lt;="&amp;DATE(2026,5,31))</f>
        <v>0</v>
      </c>
      <c r="G15" s="12">
        <f>SUMIFS('Исходные данные'!$C$4:$C$1000,'Исходные данные'!$E$4:$E$1000,$A15,'Исходные данные'!$A$4:$A$1000,"&gt;="&amp;DATE(2026,6,1),'Исходные данные'!$A$4:$A$1000,"&lt;="&amp;DATE(2026,6,30))</f>
        <v>0</v>
      </c>
      <c r="H15" s="12">
        <f>SUMIFS('Исходные данные'!$C$4:$C$1000,'Исходные данные'!$E$4:$E$1000,$A15,'Исходные данные'!$A$4:$A$1000,"&gt;="&amp;DATE(2026,7,1),'Исходные данные'!$A$4:$A$1000,"&lt;="&amp;DATE(2026,7,31))</f>
        <v>0</v>
      </c>
      <c r="I15" s="12">
        <f>SUMIFS('Исходные данные'!$C$4:$C$1000,'Исходные данные'!$E$4:$E$1000,$A15,'Исходные данные'!$A$4:$A$1000,"&gt;="&amp;DATE(2026,8,1),'Исходные данные'!$A$4:$A$1000,"&lt;="&amp;DATE(2026,8,31))</f>
        <v>0</v>
      </c>
      <c r="J15" s="12">
        <f>SUMIFS('Исходные данные'!$C$4:$C$1000,'Исходные данные'!$E$4:$E$1000,$A15,'Исходные данные'!$A$4:$A$1000,"&gt;="&amp;DATE(2026,9,1),'Исходные данные'!$A$4:$A$1000,"&lt;="&amp;DATE(2026,9,30))</f>
        <v>0</v>
      </c>
      <c r="K15" s="12">
        <f>SUMIFS('Исходные данные'!$C$4:$C$1000,'Исходные данные'!$E$4:$E$1000,$A15,'Исходные данные'!$A$4:$A$1000,"&gt;="&amp;DATE(2026,10,1),'Исходные данные'!$A$4:$A$1000,"&lt;="&amp;DATE(2026,10,31))</f>
        <v>0</v>
      </c>
      <c r="L15" s="12">
        <f>SUMIFS('Исходные данные'!$C$4:$C$1000,'Исходные данные'!$E$4:$E$1000,$A15,'Исходные данные'!$A$4:$A$1000,"&gt;="&amp;DATE(2026,11,1),'Исходные данные'!$A$4:$A$1000,"&lt;="&amp;DATE(2026,11,30))</f>
        <v>0</v>
      </c>
      <c r="M15" s="12">
        <f>SUMIFS('Исходные данные'!$C$4:$C$1000,'Исходные данные'!$E$4:$E$1000,$A15,'Исходные данные'!$A$4:$A$1000,"&gt;="&amp;DATE(2026,12,1),'Исходные данные'!$A$4:$A$1000,"&lt;="&amp;DATE(2026,12,31))</f>
        <v>0</v>
      </c>
    </row>
    <row r="16" spans="1:13" outlineLevel="1" x14ac:dyDescent="0.25">
      <c r="A16" s="9" t="s">
        <v>59</v>
      </c>
      <c r="B16" s="12">
        <f>SUMIFS('Исходные данные'!$C$4:$C$1000,'Исходные данные'!$E$4:$E$1000,$A16,'Исходные данные'!$A$4:$A$1000,"&gt;="&amp;DATE(2026,1,1),'Исходные данные'!$A$4:$A$1000,"&lt;="&amp;DATE(2026,1,31))</f>
        <v>7690236.5</v>
      </c>
      <c r="C16" s="12">
        <f>SUMIFS('Исходные данные'!$C$4:$C$1000,'Исходные данные'!$E$4:$E$1000,$A16,'Исходные данные'!$A$4:$A$1000,"&gt;="&amp;DATE(2026,2,1),'Исходные данные'!$A$4:$A$1000,"&lt;="&amp;DATE(2026,2,28))</f>
        <v>0</v>
      </c>
      <c r="D16" s="12">
        <f>SUMIFS('Исходные данные'!$C$4:$C$1000,'Исходные данные'!$E$4:$E$1000,$A16,'Исходные данные'!$A$4:$A$1000,"&gt;="&amp;DATE(2026,3,1),'Исходные данные'!$A$4:$A$1000,"&lt;="&amp;DATE(2026,3,31))</f>
        <v>0</v>
      </c>
      <c r="E16" s="12">
        <f>SUMIFS('Исходные данные'!$C$4:$C$1000,'Исходные данные'!$E$4:$E$1000,$A16,'Исходные данные'!$A$4:$A$1000,"&gt;="&amp;DATE(2026,4,1),'Исходные данные'!$A$4:$A$1000,"&lt;="&amp;DATE(2026,4,30))</f>
        <v>0</v>
      </c>
      <c r="F16" s="12">
        <f>SUMIFS('Исходные данные'!$C$4:$C$1000,'Исходные данные'!$E$4:$E$1000,$A16,'Исходные данные'!$A$4:$A$1000,"&gt;="&amp;DATE(2026,5,1),'Исходные данные'!$A$4:$A$1000,"&lt;="&amp;DATE(2026,5,31))</f>
        <v>0</v>
      </c>
      <c r="G16" s="12">
        <f>SUMIFS('Исходные данные'!$C$4:$C$1000,'Исходные данные'!$E$4:$E$1000,$A16,'Исходные данные'!$A$4:$A$1000,"&gt;="&amp;DATE(2026,6,1),'Исходные данные'!$A$4:$A$1000,"&lt;="&amp;DATE(2026,6,30))</f>
        <v>0</v>
      </c>
      <c r="H16" s="12">
        <f>SUMIFS('Исходные данные'!$C$4:$C$1000,'Исходные данные'!$E$4:$E$1000,$A16,'Исходные данные'!$A$4:$A$1000,"&gt;="&amp;DATE(2026,7,1),'Исходные данные'!$A$4:$A$1000,"&lt;="&amp;DATE(2026,7,31))</f>
        <v>0</v>
      </c>
      <c r="I16" s="12">
        <f>SUMIFS('Исходные данные'!$C$4:$C$1000,'Исходные данные'!$E$4:$E$1000,$A16,'Исходные данные'!$A$4:$A$1000,"&gt;="&amp;DATE(2026,8,1),'Исходные данные'!$A$4:$A$1000,"&lt;="&amp;DATE(2026,8,31))</f>
        <v>0</v>
      </c>
      <c r="J16" s="12">
        <f>SUMIFS('Исходные данные'!$C$4:$C$1000,'Исходные данные'!$E$4:$E$1000,$A16,'Исходные данные'!$A$4:$A$1000,"&gt;="&amp;DATE(2026,9,1),'Исходные данные'!$A$4:$A$1000,"&lt;="&amp;DATE(2026,9,30))</f>
        <v>0</v>
      </c>
      <c r="K16" s="12">
        <f>SUMIFS('Исходные данные'!$C$4:$C$1000,'Исходные данные'!$E$4:$E$1000,$A16,'Исходные данные'!$A$4:$A$1000,"&gt;="&amp;DATE(2026,10,1),'Исходные данные'!$A$4:$A$1000,"&lt;="&amp;DATE(2026,10,31))</f>
        <v>0</v>
      </c>
      <c r="L16" s="12">
        <f>SUMIFS('Исходные данные'!$C$4:$C$1000,'Исходные данные'!$E$4:$E$1000,$A16,'Исходные данные'!$A$4:$A$1000,"&gt;="&amp;DATE(2026,11,1),'Исходные данные'!$A$4:$A$1000,"&lt;="&amp;DATE(2026,11,30))</f>
        <v>0</v>
      </c>
      <c r="M16" s="12">
        <f>SUMIFS('Исходные данные'!$C$4:$C$1000,'Исходные данные'!$E$4:$E$1000,$A16,'Исходные данные'!$A$4:$A$1000,"&gt;="&amp;DATE(2026,12,1),'Исходные данные'!$A$4:$A$1000,"&lt;="&amp;DATE(2026,12,31))</f>
        <v>0</v>
      </c>
    </row>
    <row r="17" spans="1:13" outlineLevel="1" x14ac:dyDescent="0.25">
      <c r="A17" s="9" t="s">
        <v>60</v>
      </c>
      <c r="B17" s="12">
        <f>SUMIFS('Исходные данные'!$C$4:$C$1000,'Исходные данные'!$E$4:$E$1000,$A17,'Исходные данные'!$A$4:$A$1000,"&gt;="&amp;DATE(2026,1,1),'Исходные данные'!$A$4:$A$1000,"&lt;="&amp;DATE(2026,1,31))</f>
        <v>26000</v>
      </c>
      <c r="C17" s="12">
        <f>SUMIFS('Исходные данные'!$C$4:$C$1000,'Исходные данные'!$E$4:$E$1000,$A17,'Исходные данные'!$A$4:$A$1000,"&gt;="&amp;DATE(2026,2,1),'Исходные данные'!$A$4:$A$1000,"&lt;="&amp;DATE(2026,2,28))</f>
        <v>0</v>
      </c>
      <c r="D17" s="12">
        <f>SUMIFS('Исходные данные'!$C$4:$C$1000,'Исходные данные'!$E$4:$E$1000,$A17,'Исходные данные'!$A$4:$A$1000,"&gt;="&amp;DATE(2026,3,1),'Исходные данные'!$A$4:$A$1000,"&lt;="&amp;DATE(2026,3,31))</f>
        <v>0</v>
      </c>
      <c r="E17" s="12">
        <f>SUMIFS('Исходные данные'!$C$4:$C$1000,'Исходные данные'!$E$4:$E$1000,$A17,'Исходные данные'!$A$4:$A$1000,"&gt;="&amp;DATE(2026,4,1),'Исходные данные'!$A$4:$A$1000,"&lt;="&amp;DATE(2026,4,30))</f>
        <v>0</v>
      </c>
      <c r="F17" s="12">
        <f>SUMIFS('Исходные данные'!$C$4:$C$1000,'Исходные данные'!$E$4:$E$1000,$A17,'Исходные данные'!$A$4:$A$1000,"&gt;="&amp;DATE(2026,5,1),'Исходные данные'!$A$4:$A$1000,"&lt;="&amp;DATE(2026,5,31))</f>
        <v>0</v>
      </c>
      <c r="G17" s="12">
        <f>SUMIFS('Исходные данные'!$C$4:$C$1000,'Исходные данные'!$E$4:$E$1000,$A17,'Исходные данные'!$A$4:$A$1000,"&gt;="&amp;DATE(2026,6,1),'Исходные данные'!$A$4:$A$1000,"&lt;="&amp;DATE(2026,6,30))</f>
        <v>0</v>
      </c>
      <c r="H17" s="12">
        <f>SUMIFS('Исходные данные'!$C$4:$C$1000,'Исходные данные'!$E$4:$E$1000,$A17,'Исходные данные'!$A$4:$A$1000,"&gt;="&amp;DATE(2026,7,1),'Исходные данные'!$A$4:$A$1000,"&lt;="&amp;DATE(2026,7,31))</f>
        <v>0</v>
      </c>
      <c r="I17" s="12">
        <f>SUMIFS('Исходные данные'!$C$4:$C$1000,'Исходные данные'!$E$4:$E$1000,$A17,'Исходные данные'!$A$4:$A$1000,"&gt;="&amp;DATE(2026,8,1),'Исходные данные'!$A$4:$A$1000,"&lt;="&amp;DATE(2026,8,31))</f>
        <v>0</v>
      </c>
      <c r="J17" s="12">
        <f>SUMIFS('Исходные данные'!$C$4:$C$1000,'Исходные данные'!$E$4:$E$1000,$A17,'Исходные данные'!$A$4:$A$1000,"&gt;="&amp;DATE(2026,9,1),'Исходные данные'!$A$4:$A$1000,"&lt;="&amp;DATE(2026,9,30))</f>
        <v>0</v>
      </c>
      <c r="K17" s="12">
        <f>SUMIFS('Исходные данные'!$C$4:$C$1000,'Исходные данные'!$E$4:$E$1000,$A17,'Исходные данные'!$A$4:$A$1000,"&gt;="&amp;DATE(2026,10,1),'Исходные данные'!$A$4:$A$1000,"&lt;="&amp;DATE(2026,10,31))</f>
        <v>0</v>
      </c>
      <c r="L17" s="12">
        <f>SUMIFS('Исходные данные'!$C$4:$C$1000,'Исходные данные'!$E$4:$E$1000,$A17,'Исходные данные'!$A$4:$A$1000,"&gt;="&amp;DATE(2026,11,1),'Исходные данные'!$A$4:$A$1000,"&lt;="&amp;DATE(2026,11,30))</f>
        <v>0</v>
      </c>
      <c r="M17" s="12">
        <f>SUMIFS('Исходные данные'!$C$4:$C$1000,'Исходные данные'!$E$4:$E$1000,$A17,'Исходные данные'!$A$4:$A$1000,"&gt;="&amp;DATE(2026,12,1),'Исходные данные'!$A$4:$A$1000,"&lt;="&amp;DATE(2026,12,31))</f>
        <v>0</v>
      </c>
    </row>
    <row r="18" spans="1:13" outlineLevel="1" x14ac:dyDescent="0.25">
      <c r="A18" s="9" t="s">
        <v>61</v>
      </c>
      <c r="B18" s="12">
        <f>SUMIFS('Исходные данные'!$C$4:$C$1000,'Исходные данные'!$E$4:$E$1000,$A18,'Исходные данные'!$A$4:$A$1000,"&gt;="&amp;DATE(2026,1,1),'Исходные данные'!$A$4:$A$1000,"&lt;="&amp;DATE(2026,1,31))</f>
        <v>0</v>
      </c>
      <c r="C18" s="12">
        <f>SUMIFS('Исходные данные'!$C$4:$C$1000,'Исходные данные'!$E$4:$E$1000,$A18,'Исходные данные'!$A$4:$A$1000,"&gt;="&amp;DATE(2026,2,1),'Исходные данные'!$A$4:$A$1000,"&lt;="&amp;DATE(2026,2,28))</f>
        <v>37490</v>
      </c>
      <c r="D18" s="12">
        <f>SUMIFS('Исходные данные'!$C$4:$C$1000,'Исходные данные'!$E$4:$E$1000,$A18,'Исходные данные'!$A$4:$A$1000,"&gt;="&amp;DATE(2026,3,1),'Исходные данные'!$A$4:$A$1000,"&lt;="&amp;DATE(2026,3,31))</f>
        <v>0</v>
      </c>
      <c r="E18" s="12">
        <f>SUMIFS('Исходные данные'!$C$4:$C$1000,'Исходные данные'!$E$4:$E$1000,$A18,'Исходные данные'!$A$4:$A$1000,"&gt;="&amp;DATE(2026,4,1),'Исходные данные'!$A$4:$A$1000,"&lt;="&amp;DATE(2026,4,30))</f>
        <v>0</v>
      </c>
      <c r="F18" s="12">
        <f>SUMIFS('Исходные данные'!$C$4:$C$1000,'Исходные данные'!$E$4:$E$1000,$A18,'Исходные данные'!$A$4:$A$1000,"&gt;="&amp;DATE(2026,5,1),'Исходные данные'!$A$4:$A$1000,"&lt;="&amp;DATE(2026,5,31))</f>
        <v>0</v>
      </c>
      <c r="G18" s="12">
        <f>SUMIFS('Исходные данные'!$C$4:$C$1000,'Исходные данные'!$E$4:$E$1000,$A18,'Исходные данные'!$A$4:$A$1000,"&gt;="&amp;DATE(2026,6,1),'Исходные данные'!$A$4:$A$1000,"&lt;="&amp;DATE(2026,6,30))</f>
        <v>0</v>
      </c>
      <c r="H18" s="12">
        <f>SUMIFS('Исходные данные'!$C$4:$C$1000,'Исходные данные'!$E$4:$E$1000,$A18,'Исходные данные'!$A$4:$A$1000,"&gt;="&amp;DATE(2026,7,1),'Исходные данные'!$A$4:$A$1000,"&lt;="&amp;DATE(2026,7,31))</f>
        <v>0</v>
      </c>
      <c r="I18" s="12">
        <f>SUMIFS('Исходные данные'!$C$4:$C$1000,'Исходные данные'!$E$4:$E$1000,$A18,'Исходные данные'!$A$4:$A$1000,"&gt;="&amp;DATE(2026,8,1),'Исходные данные'!$A$4:$A$1000,"&lt;="&amp;DATE(2026,8,31))</f>
        <v>0</v>
      </c>
      <c r="J18" s="12">
        <f>SUMIFS('Исходные данные'!$C$4:$C$1000,'Исходные данные'!$E$4:$E$1000,$A18,'Исходные данные'!$A$4:$A$1000,"&gt;="&amp;DATE(2026,9,1),'Исходные данные'!$A$4:$A$1000,"&lt;="&amp;DATE(2026,9,30))</f>
        <v>0</v>
      </c>
      <c r="K18" s="12">
        <f>SUMIFS('Исходные данные'!$C$4:$C$1000,'Исходные данные'!$E$4:$E$1000,$A18,'Исходные данные'!$A$4:$A$1000,"&gt;="&amp;DATE(2026,10,1),'Исходные данные'!$A$4:$A$1000,"&lt;="&amp;DATE(2026,10,31))</f>
        <v>0</v>
      </c>
      <c r="L18" s="12">
        <f>SUMIFS('Исходные данные'!$C$4:$C$1000,'Исходные данные'!$E$4:$E$1000,$A18,'Исходные данные'!$A$4:$A$1000,"&gt;="&amp;DATE(2026,11,1),'Исходные данные'!$A$4:$A$1000,"&lt;="&amp;DATE(2026,11,30))</f>
        <v>0</v>
      </c>
      <c r="M18" s="12">
        <f>SUMIFS('Исходные данные'!$C$4:$C$1000,'Исходные данные'!$E$4:$E$1000,$A18,'Исходные данные'!$A$4:$A$1000,"&gt;="&amp;DATE(2026,12,1),'Исходные данные'!$A$4:$A$1000,"&lt;="&amp;DATE(2026,12,31))</f>
        <v>0</v>
      </c>
    </row>
    <row r="19" spans="1:13" outlineLevel="1" x14ac:dyDescent="0.25">
      <c r="A19" s="9" t="s">
        <v>62</v>
      </c>
      <c r="B19" s="12">
        <f>SUMIFS('Исходные данные'!$C$4:$C$1000,'Исходные данные'!$E$4:$E$1000,$A19,'Исходные данные'!$A$4:$A$1000,"&gt;="&amp;DATE(2026,1,1),'Исходные данные'!$A$4:$A$1000,"&lt;="&amp;DATE(2026,1,31))</f>
        <v>0</v>
      </c>
      <c r="C19" s="12">
        <f>SUMIFS('Исходные данные'!$C$4:$C$1000,'Исходные данные'!$E$4:$E$1000,$A19,'Исходные данные'!$A$4:$A$1000,"&gt;="&amp;DATE(2026,2,1),'Исходные данные'!$A$4:$A$1000,"&lt;="&amp;DATE(2026,2,28))</f>
        <v>100000</v>
      </c>
      <c r="D19" s="12">
        <f>SUMIFS('Исходные данные'!$C$4:$C$1000,'Исходные данные'!$E$4:$E$1000,$A19,'Исходные данные'!$A$4:$A$1000,"&gt;="&amp;DATE(2026,3,1),'Исходные данные'!$A$4:$A$1000,"&lt;="&amp;DATE(2026,3,31))</f>
        <v>0</v>
      </c>
      <c r="E19" s="12">
        <f>SUMIFS('Исходные данные'!$C$4:$C$1000,'Исходные данные'!$E$4:$E$1000,$A19,'Исходные данные'!$A$4:$A$1000,"&gt;="&amp;DATE(2026,4,1),'Исходные данные'!$A$4:$A$1000,"&lt;="&amp;DATE(2026,4,30))</f>
        <v>0</v>
      </c>
      <c r="F19" s="12">
        <f>SUMIFS('Исходные данные'!$C$4:$C$1000,'Исходные данные'!$E$4:$E$1000,$A19,'Исходные данные'!$A$4:$A$1000,"&gt;="&amp;DATE(2026,5,1),'Исходные данные'!$A$4:$A$1000,"&lt;="&amp;DATE(2026,5,31))</f>
        <v>0</v>
      </c>
      <c r="G19" s="12">
        <f>SUMIFS('Исходные данные'!$C$4:$C$1000,'Исходные данные'!$E$4:$E$1000,$A19,'Исходные данные'!$A$4:$A$1000,"&gt;="&amp;DATE(2026,6,1),'Исходные данные'!$A$4:$A$1000,"&lt;="&amp;DATE(2026,6,30))</f>
        <v>0</v>
      </c>
      <c r="H19" s="12">
        <f>SUMIFS('Исходные данные'!$C$4:$C$1000,'Исходные данные'!$E$4:$E$1000,$A19,'Исходные данные'!$A$4:$A$1000,"&gt;="&amp;DATE(2026,7,1),'Исходные данные'!$A$4:$A$1000,"&lt;="&amp;DATE(2026,7,31))</f>
        <v>0</v>
      </c>
      <c r="I19" s="12">
        <f>SUMIFS('Исходные данные'!$C$4:$C$1000,'Исходные данные'!$E$4:$E$1000,$A19,'Исходные данные'!$A$4:$A$1000,"&gt;="&amp;DATE(2026,8,1),'Исходные данные'!$A$4:$A$1000,"&lt;="&amp;DATE(2026,8,31))</f>
        <v>0</v>
      </c>
      <c r="J19" s="12">
        <f>SUMIFS('Исходные данные'!$C$4:$C$1000,'Исходные данные'!$E$4:$E$1000,$A19,'Исходные данные'!$A$4:$A$1000,"&gt;="&amp;DATE(2026,9,1),'Исходные данные'!$A$4:$A$1000,"&lt;="&amp;DATE(2026,9,30))</f>
        <v>0</v>
      </c>
      <c r="K19" s="12">
        <f>SUMIFS('Исходные данные'!$C$4:$C$1000,'Исходные данные'!$E$4:$E$1000,$A19,'Исходные данные'!$A$4:$A$1000,"&gt;="&amp;DATE(2026,10,1),'Исходные данные'!$A$4:$A$1000,"&lt;="&amp;DATE(2026,10,31))</f>
        <v>0</v>
      </c>
      <c r="L19" s="12">
        <f>SUMIFS('Исходные данные'!$C$4:$C$1000,'Исходные данные'!$E$4:$E$1000,$A19,'Исходные данные'!$A$4:$A$1000,"&gt;="&amp;DATE(2026,11,1),'Исходные данные'!$A$4:$A$1000,"&lt;="&amp;DATE(2026,11,30))</f>
        <v>0</v>
      </c>
      <c r="M19" s="12">
        <f>SUMIFS('Исходные данные'!$C$4:$C$1000,'Исходные данные'!$E$4:$E$1000,$A19,'Исходные данные'!$A$4:$A$1000,"&gt;="&amp;DATE(2026,12,1),'Исходные данные'!$A$4:$A$1000,"&lt;="&amp;DATE(2026,12,31))</f>
        <v>0</v>
      </c>
    </row>
    <row r="20" spans="1:13" outlineLevel="1" x14ac:dyDescent="0.25">
      <c r="A20" s="9" t="s">
        <v>74</v>
      </c>
      <c r="B20" s="12">
        <f>SUMIFS('Исходные данные'!$C$4:$C$1000,'Исходные данные'!$E$4:$E$1000,$A20,'Исходные данные'!$A$4:$A$1000,"&gt;="&amp;DATE(2026,1,1),'Исходные данные'!$A$4:$A$1000,"&lt;="&amp;DATE(2026,1,31))</f>
        <v>0</v>
      </c>
      <c r="C20" s="12">
        <f>SUMIFS('Исходные данные'!$C$4:$C$1000,'Исходные данные'!$E$4:$E$1000,$A20,'Исходные данные'!$A$4:$A$1000,"&gt;="&amp;DATE(2026,2,1),'Исходные данные'!$A$4:$A$1000,"&lt;="&amp;DATE(2026,2,28))</f>
        <v>701</v>
      </c>
      <c r="D20" s="12">
        <f>SUMIFS('Исходные данные'!$C$4:$C$1000,'Исходные данные'!$E$4:$E$1000,$A20,'Исходные данные'!$A$4:$A$1000,"&gt;="&amp;DATE(2026,3,1),'Исходные данные'!$A$4:$A$1000,"&lt;="&amp;DATE(2026,3,31))</f>
        <v>0</v>
      </c>
      <c r="E20" s="12">
        <f>SUMIFS('Исходные данные'!$C$4:$C$1000,'Исходные данные'!$E$4:$E$1000,$A20,'Исходные данные'!$A$4:$A$1000,"&gt;="&amp;DATE(2026,4,1),'Исходные данные'!$A$4:$A$1000,"&lt;="&amp;DATE(2026,4,30))</f>
        <v>0</v>
      </c>
      <c r="F20" s="12">
        <f>SUMIFS('Исходные данные'!$C$4:$C$1000,'Исходные данные'!$E$4:$E$1000,$A20,'Исходные данные'!$A$4:$A$1000,"&gt;="&amp;DATE(2026,5,1),'Исходные данные'!$A$4:$A$1000,"&lt;="&amp;DATE(2026,5,31))</f>
        <v>0</v>
      </c>
      <c r="G20" s="12">
        <f>SUMIFS('Исходные данные'!$C$4:$C$1000,'Исходные данные'!$E$4:$E$1000,$A20,'Исходные данные'!$A$4:$A$1000,"&gt;="&amp;DATE(2026,6,1),'Исходные данные'!$A$4:$A$1000,"&lt;="&amp;DATE(2026,6,30))</f>
        <v>0</v>
      </c>
      <c r="H20" s="12">
        <f>SUMIFS('Исходные данные'!$C$4:$C$1000,'Исходные данные'!$E$4:$E$1000,$A20,'Исходные данные'!$A$4:$A$1000,"&gt;="&amp;DATE(2026,7,1),'Исходные данные'!$A$4:$A$1000,"&lt;="&amp;DATE(2026,7,31))</f>
        <v>0</v>
      </c>
      <c r="I20" s="12">
        <f>SUMIFS('Исходные данные'!$C$4:$C$1000,'Исходные данные'!$E$4:$E$1000,$A20,'Исходные данные'!$A$4:$A$1000,"&gt;="&amp;DATE(2026,8,1),'Исходные данные'!$A$4:$A$1000,"&lt;="&amp;DATE(2026,8,31))</f>
        <v>0</v>
      </c>
      <c r="J20" s="12">
        <f>SUMIFS('Исходные данные'!$C$4:$C$1000,'Исходные данные'!$E$4:$E$1000,$A20,'Исходные данные'!$A$4:$A$1000,"&gt;="&amp;DATE(2026,9,1),'Исходные данные'!$A$4:$A$1000,"&lt;="&amp;DATE(2026,9,30))</f>
        <v>0</v>
      </c>
      <c r="K20" s="12">
        <f>SUMIFS('Исходные данные'!$C$4:$C$1000,'Исходные данные'!$E$4:$E$1000,$A20,'Исходные данные'!$A$4:$A$1000,"&gt;="&amp;DATE(2026,10,1),'Исходные данные'!$A$4:$A$1000,"&lt;="&amp;DATE(2026,10,31))</f>
        <v>0</v>
      </c>
      <c r="L20" s="12">
        <f>SUMIFS('Исходные данные'!$C$4:$C$1000,'Исходные данные'!$E$4:$E$1000,$A20,'Исходные данные'!$A$4:$A$1000,"&gt;="&amp;DATE(2026,11,1),'Исходные данные'!$A$4:$A$1000,"&lt;="&amp;DATE(2026,11,30))</f>
        <v>0</v>
      </c>
      <c r="M20" s="12">
        <f>SUMIFS('Исходные данные'!$C$4:$C$1000,'Исходные данные'!$E$4:$E$1000,$A20,'Исходные данные'!$A$4:$A$1000,"&gt;="&amp;DATE(2026,12,1),'Исходные данные'!$A$4:$A$1000,"&lt;="&amp;DATE(2026,12,31))</f>
        <v>0</v>
      </c>
    </row>
    <row r="21" spans="1:13" s="8" customFormat="1" x14ac:dyDescent="0.25">
      <c r="A21" s="62" t="s">
        <v>66</v>
      </c>
      <c r="B21" s="61">
        <f t="shared" ref="B21:M21" si="3">B6-B9</f>
        <v>-7107190.9100000001</v>
      </c>
      <c r="C21" s="61">
        <f t="shared" si="3"/>
        <v>1347662.56</v>
      </c>
      <c r="D21" s="61">
        <f t="shared" si="3"/>
        <v>0</v>
      </c>
      <c r="E21" s="61">
        <f t="shared" si="3"/>
        <v>0</v>
      </c>
      <c r="F21" s="61">
        <f t="shared" si="3"/>
        <v>0</v>
      </c>
      <c r="G21" s="61">
        <f t="shared" si="3"/>
        <v>0</v>
      </c>
      <c r="H21" s="61">
        <f t="shared" si="3"/>
        <v>0</v>
      </c>
      <c r="I21" s="61">
        <f t="shared" si="3"/>
        <v>0</v>
      </c>
      <c r="J21" s="61">
        <f t="shared" si="3"/>
        <v>0</v>
      </c>
      <c r="K21" s="61">
        <f t="shared" si="3"/>
        <v>0</v>
      </c>
      <c r="L21" s="61">
        <f t="shared" si="3"/>
        <v>0</v>
      </c>
      <c r="M21" s="61">
        <f t="shared" si="3"/>
        <v>0</v>
      </c>
    </row>
    <row r="22" spans="1:13" x14ac:dyDescent="0.25">
      <c r="A22" s="54"/>
      <c r="B22" s="55" t="s">
        <v>46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7"/>
    </row>
    <row r="23" spans="1:13" s="8" customFormat="1" x14ac:dyDescent="0.25">
      <c r="A23" s="60" t="s">
        <v>55</v>
      </c>
      <c r="B23" s="61">
        <f>SUM(B24:B25)</f>
        <v>0</v>
      </c>
      <c r="C23" s="61">
        <f t="shared" ref="C23:M23" si="4">SUM(C24:C25)</f>
        <v>0</v>
      </c>
      <c r="D23" s="61">
        <f t="shared" si="4"/>
        <v>0</v>
      </c>
      <c r="E23" s="61">
        <f t="shared" si="4"/>
        <v>0</v>
      </c>
      <c r="F23" s="61">
        <f t="shared" si="4"/>
        <v>0</v>
      </c>
      <c r="G23" s="61">
        <f t="shared" si="4"/>
        <v>0</v>
      </c>
      <c r="H23" s="61">
        <f t="shared" si="4"/>
        <v>0</v>
      </c>
      <c r="I23" s="61">
        <f t="shared" si="4"/>
        <v>0</v>
      </c>
      <c r="J23" s="61">
        <f t="shared" si="4"/>
        <v>0</v>
      </c>
      <c r="K23" s="61">
        <f t="shared" si="4"/>
        <v>0</v>
      </c>
      <c r="L23" s="61">
        <f t="shared" si="4"/>
        <v>0</v>
      </c>
      <c r="M23" s="61">
        <f t="shared" si="4"/>
        <v>0</v>
      </c>
    </row>
    <row r="24" spans="1:13" outlineLevel="1" x14ac:dyDescent="0.25">
      <c r="A24" s="9" t="s">
        <v>75</v>
      </c>
      <c r="B24" s="12">
        <f>SUMIFS('Исходные данные'!$C$4:$C$1000,'Исходные данные'!$E$4:$E$1000,$A24,'Исходные данные'!$A$4:$A$1000,"&gt;="&amp;DATE(2026,1,1),'Исходные данные'!$A$4:$A$1000,"&lt;="&amp;DATE(2026,1,31))</f>
        <v>0</v>
      </c>
      <c r="C24" s="12">
        <f>SUMIFS('Исходные данные'!$C$4:$C$1000,'Исходные данные'!$E$4:$E$1000,$A24,'Исходные данные'!$A$4:$A$1000,"&gt;="&amp;DATE(2026,2,1),'Исходные данные'!$A$4:$A$1000,"&lt;="&amp;DATE(2026,2,28))</f>
        <v>0</v>
      </c>
      <c r="D24" s="12">
        <f>SUMIFS('Исходные данные'!$C$4:$C$1000,'Исходные данные'!$E$4:$E$1000,$A24,'Исходные данные'!$A$4:$A$1000,"&gt;="&amp;DATE(2026,3,1),'Исходные данные'!$A$4:$A$1000,"&lt;="&amp;DATE(2026,3,31))</f>
        <v>0</v>
      </c>
      <c r="E24" s="12">
        <f>SUMIFS('Исходные данные'!$C$4:$C$1000,'Исходные данные'!$E$4:$E$1000,$A24,'Исходные данные'!$A$4:$A$1000,"&gt;="&amp;DATE(2026,4,1),'Исходные данные'!$A$4:$A$1000,"&lt;="&amp;DATE(2026,4,30))</f>
        <v>0</v>
      </c>
      <c r="F24" s="12">
        <f>SUMIFS('Исходные данные'!$C$4:$C$1000,'Исходные данные'!$E$4:$E$1000,$A24,'Исходные данные'!$A$4:$A$1000,"&gt;="&amp;DATE(2026,5,1),'Исходные данные'!$A$4:$A$1000,"&lt;="&amp;DATE(2026,5,31))</f>
        <v>0</v>
      </c>
      <c r="G24" s="12">
        <f>SUMIFS('Исходные данные'!$C$4:$C$1000,'Исходные данные'!$E$4:$E$1000,$A24,'Исходные данные'!$A$4:$A$1000,"&gt;="&amp;DATE(2026,6,1),'Исходные данные'!$A$4:$A$1000,"&lt;="&amp;DATE(2026,6,30))</f>
        <v>0</v>
      </c>
      <c r="H24" s="12">
        <f>SUMIFS('Исходные данные'!$C$4:$C$1000,'Исходные данные'!$E$4:$E$1000,$A24,'Исходные данные'!$A$4:$A$1000,"&gt;="&amp;DATE(2026,7,1),'Исходные данные'!$A$4:$A$1000,"&lt;="&amp;DATE(2026,7,31))</f>
        <v>0</v>
      </c>
      <c r="I24" s="12">
        <f>SUMIFS('Исходные данные'!$C$4:$C$1000,'Исходные данные'!$E$4:$E$1000,$A24,'Исходные данные'!$A$4:$A$1000,"&gt;="&amp;DATE(2026,8,1),'Исходные данные'!$A$4:$A$1000,"&lt;="&amp;DATE(2026,8,31))</f>
        <v>0</v>
      </c>
      <c r="J24" s="12">
        <f>SUMIFS('Исходные данные'!$C$4:$C$1000,'Исходные данные'!$E$4:$E$1000,$A24,'Исходные данные'!$A$4:$A$1000,"&gt;="&amp;DATE(2026,9,1),'Исходные данные'!$A$4:$A$1000,"&lt;="&amp;DATE(2026,9,30))</f>
        <v>0</v>
      </c>
      <c r="K24" s="12">
        <f>SUMIFS('Исходные данные'!$C$4:$C$1000,'Исходные данные'!$E$4:$E$1000,$A24,'Исходные данные'!$A$4:$A$1000,"&gt;="&amp;DATE(2026,10,1),'Исходные данные'!$A$4:$A$1000,"&lt;="&amp;DATE(2026,10,31))</f>
        <v>0</v>
      </c>
      <c r="L24" s="12">
        <f>SUMIFS('Исходные данные'!$C$4:$C$1000,'Исходные данные'!$E$4:$E$1000,$A24,'Исходные данные'!$A$4:$A$1000,"&gt;="&amp;DATE(2026,11,1),'Исходные данные'!$A$4:$A$1000,"&lt;="&amp;DATE(2026,11,30))</f>
        <v>0</v>
      </c>
      <c r="M24" s="12">
        <f>SUMIFS('Исходные данные'!$C$4:$C$1000,'Исходные данные'!$E$4:$E$1000,$A24,'Исходные данные'!$A$4:$A$1000,"&gt;="&amp;DATE(2026,12,1),'Исходные данные'!$A$4:$A$1000,"&lt;="&amp;DATE(2026,12,31))</f>
        <v>0</v>
      </c>
    </row>
    <row r="25" spans="1:13" outlineLevel="1" x14ac:dyDescent="0.25">
      <c r="A25" s="9" t="s">
        <v>76</v>
      </c>
      <c r="B25" s="12">
        <f>SUMIFS('Исходные данные'!$C$4:$C$1000,'Исходные данные'!$E$4:$E$1000,$A25,'Исходные данные'!$A$4:$A$1000,"&gt;="&amp;DATE(2026,1,1),'Исходные данные'!$A$4:$A$1000,"&lt;="&amp;DATE(2026,1,31))</f>
        <v>0</v>
      </c>
      <c r="C25" s="12">
        <f>SUMIFS('Исходные данные'!$C$4:$C$1000,'Исходные данные'!$E$4:$E$1000,$A25,'Исходные данные'!$A$4:$A$1000,"&gt;="&amp;DATE(2026,2,1),'Исходные данные'!$A$4:$A$1000,"&lt;="&amp;DATE(2026,2,28))</f>
        <v>0</v>
      </c>
      <c r="D25" s="12">
        <f>SUMIFS('Исходные данные'!$C$4:$C$1000,'Исходные данные'!$E$4:$E$1000,$A25,'Исходные данные'!$A$4:$A$1000,"&gt;="&amp;DATE(2026,3,1),'Исходные данные'!$A$4:$A$1000,"&lt;="&amp;DATE(2026,3,31))</f>
        <v>0</v>
      </c>
      <c r="E25" s="12">
        <f>SUMIFS('Исходные данные'!$C$4:$C$1000,'Исходные данные'!$E$4:$E$1000,$A25,'Исходные данные'!$A$4:$A$1000,"&gt;="&amp;DATE(2026,4,1),'Исходные данные'!$A$4:$A$1000,"&lt;="&amp;DATE(2026,4,30))</f>
        <v>0</v>
      </c>
      <c r="F25" s="12">
        <f>SUMIFS('Исходные данные'!$C$4:$C$1000,'Исходные данные'!$E$4:$E$1000,$A25,'Исходные данные'!$A$4:$A$1000,"&gt;="&amp;DATE(2026,5,1),'Исходные данные'!$A$4:$A$1000,"&lt;="&amp;DATE(2026,5,31))</f>
        <v>0</v>
      </c>
      <c r="G25" s="12">
        <f>SUMIFS('Исходные данные'!$C$4:$C$1000,'Исходные данные'!$E$4:$E$1000,$A25,'Исходные данные'!$A$4:$A$1000,"&gt;="&amp;DATE(2026,6,1),'Исходные данные'!$A$4:$A$1000,"&lt;="&amp;DATE(2026,6,30))</f>
        <v>0</v>
      </c>
      <c r="H25" s="12">
        <f>SUMIFS('Исходные данные'!$C$4:$C$1000,'Исходные данные'!$E$4:$E$1000,$A25,'Исходные данные'!$A$4:$A$1000,"&gt;="&amp;DATE(2026,7,1),'Исходные данные'!$A$4:$A$1000,"&lt;="&amp;DATE(2026,7,31))</f>
        <v>0</v>
      </c>
      <c r="I25" s="12">
        <f>SUMIFS('Исходные данные'!$C$4:$C$1000,'Исходные данные'!$E$4:$E$1000,$A25,'Исходные данные'!$A$4:$A$1000,"&gt;="&amp;DATE(2026,8,1),'Исходные данные'!$A$4:$A$1000,"&lt;="&amp;DATE(2026,8,31))</f>
        <v>0</v>
      </c>
      <c r="J25" s="12">
        <f>SUMIFS('Исходные данные'!$C$4:$C$1000,'Исходные данные'!$E$4:$E$1000,$A25,'Исходные данные'!$A$4:$A$1000,"&gt;="&amp;DATE(2026,9,1),'Исходные данные'!$A$4:$A$1000,"&lt;="&amp;DATE(2026,9,30))</f>
        <v>0</v>
      </c>
      <c r="K25" s="12">
        <f>SUMIFS('Исходные данные'!$C$4:$C$1000,'Исходные данные'!$E$4:$E$1000,$A25,'Исходные данные'!$A$4:$A$1000,"&gt;="&amp;DATE(2026,10,1),'Исходные данные'!$A$4:$A$1000,"&lt;="&amp;DATE(2026,10,31))</f>
        <v>0</v>
      </c>
      <c r="L25" s="12">
        <f>SUMIFS('Исходные данные'!$C$4:$C$1000,'Исходные данные'!$E$4:$E$1000,$A25,'Исходные данные'!$A$4:$A$1000,"&gt;="&amp;DATE(2026,11,1),'Исходные данные'!$A$4:$A$1000,"&lt;="&amp;DATE(2026,11,30))</f>
        <v>0</v>
      </c>
      <c r="M25" s="12">
        <f>SUMIFS('Исходные данные'!$C$4:$C$1000,'Исходные данные'!$E$4:$E$1000,$A25,'Исходные данные'!$A$4:$A$1000,"&gt;="&amp;DATE(2026,12,1),'Исходные данные'!$A$4:$A$1000,"&lt;="&amp;DATE(2026,12,31))</f>
        <v>0</v>
      </c>
    </row>
    <row r="26" spans="1:13" s="8" customFormat="1" x14ac:dyDescent="0.25">
      <c r="A26" s="60" t="s">
        <v>56</v>
      </c>
      <c r="B26" s="61">
        <f>SUM(B27:B29)</f>
        <v>353100</v>
      </c>
      <c r="C26" s="61">
        <f t="shared" ref="C26:M26" si="5">SUM(C27:C29)</f>
        <v>0</v>
      </c>
      <c r="D26" s="61">
        <f t="shared" si="5"/>
        <v>0</v>
      </c>
      <c r="E26" s="61">
        <f t="shared" si="5"/>
        <v>0</v>
      </c>
      <c r="F26" s="61">
        <f t="shared" si="5"/>
        <v>0</v>
      </c>
      <c r="G26" s="61">
        <f t="shared" si="5"/>
        <v>0</v>
      </c>
      <c r="H26" s="61">
        <f t="shared" si="5"/>
        <v>0</v>
      </c>
      <c r="I26" s="61">
        <f t="shared" si="5"/>
        <v>0</v>
      </c>
      <c r="J26" s="61">
        <f t="shared" si="5"/>
        <v>0</v>
      </c>
      <c r="K26" s="61">
        <f t="shared" si="5"/>
        <v>0</v>
      </c>
      <c r="L26" s="61">
        <f t="shared" si="5"/>
        <v>0</v>
      </c>
      <c r="M26" s="61">
        <f t="shared" si="5"/>
        <v>0</v>
      </c>
    </row>
    <row r="27" spans="1:13" outlineLevel="1" x14ac:dyDescent="0.25">
      <c r="A27" s="9" t="s">
        <v>69</v>
      </c>
      <c r="B27" s="12">
        <f>SUMIFS('Исходные данные'!$C$4:$C$1000,'Исходные данные'!$E$4:$E$1000,$A27,'Исходные данные'!$A$4:$A$1000,"&gt;="&amp;DATE(2026,1,1),'Исходные данные'!$A$4:$A$1000,"&lt;="&amp;DATE(2026,1,31))</f>
        <v>353100</v>
      </c>
      <c r="C27" s="12">
        <f>SUMIFS('Исходные данные'!$C$4:$C$1000,'Исходные данные'!$E$4:$E$1000,$A27,'Исходные данные'!$A$4:$A$1000,"&gt;="&amp;DATE(2026,2,1),'Исходные данные'!$A$4:$A$1000,"&lt;="&amp;DATE(2026,2,28))</f>
        <v>0</v>
      </c>
      <c r="D27" s="12">
        <f>SUMIFS('Исходные данные'!$C$4:$C$1000,'Исходные данные'!$E$4:$E$1000,$A27,'Исходные данные'!$A$4:$A$1000,"&gt;="&amp;DATE(2026,3,1),'Исходные данные'!$A$4:$A$1000,"&lt;="&amp;DATE(2026,3,31))</f>
        <v>0</v>
      </c>
      <c r="E27" s="12">
        <f>SUMIFS('Исходные данные'!$C$4:$C$1000,'Исходные данные'!$E$4:$E$1000,$A27,'Исходные данные'!$A$4:$A$1000,"&gt;="&amp;DATE(2026,4,1),'Исходные данные'!$A$4:$A$1000,"&lt;="&amp;DATE(2026,4,30))</f>
        <v>0</v>
      </c>
      <c r="F27" s="12">
        <f>SUMIFS('Исходные данные'!$C$4:$C$1000,'Исходные данные'!$E$4:$E$1000,$A27,'Исходные данные'!$A$4:$A$1000,"&gt;="&amp;DATE(2026,5,1),'Исходные данные'!$A$4:$A$1000,"&lt;="&amp;DATE(2026,5,31))</f>
        <v>0</v>
      </c>
      <c r="G27" s="12">
        <f>SUMIFS('Исходные данные'!$C$4:$C$1000,'Исходные данные'!$E$4:$E$1000,$A27,'Исходные данные'!$A$4:$A$1000,"&gt;="&amp;DATE(2026,6,1),'Исходные данные'!$A$4:$A$1000,"&lt;="&amp;DATE(2026,6,30))</f>
        <v>0</v>
      </c>
      <c r="H27" s="12">
        <f>SUMIFS('Исходные данные'!$C$4:$C$1000,'Исходные данные'!$E$4:$E$1000,$A27,'Исходные данные'!$A$4:$A$1000,"&gt;="&amp;DATE(2026,7,1),'Исходные данные'!$A$4:$A$1000,"&lt;="&amp;DATE(2026,7,31))</f>
        <v>0</v>
      </c>
      <c r="I27" s="12">
        <f>SUMIFS('Исходные данные'!$C$4:$C$1000,'Исходные данные'!$E$4:$E$1000,$A27,'Исходные данные'!$A$4:$A$1000,"&gt;="&amp;DATE(2026,8,1),'Исходные данные'!$A$4:$A$1000,"&lt;="&amp;DATE(2026,8,31))</f>
        <v>0</v>
      </c>
      <c r="J27" s="12">
        <f>SUMIFS('Исходные данные'!$C$4:$C$1000,'Исходные данные'!$E$4:$E$1000,$A27,'Исходные данные'!$A$4:$A$1000,"&gt;="&amp;DATE(2026,9,1),'Исходные данные'!$A$4:$A$1000,"&lt;="&amp;DATE(2026,9,30))</f>
        <v>0</v>
      </c>
      <c r="K27" s="12">
        <f>SUMIFS('Исходные данные'!$C$4:$C$1000,'Исходные данные'!$E$4:$E$1000,$A27,'Исходные данные'!$A$4:$A$1000,"&gt;="&amp;DATE(2026,10,1),'Исходные данные'!$A$4:$A$1000,"&lt;="&amp;DATE(2026,10,31))</f>
        <v>0</v>
      </c>
      <c r="L27" s="12">
        <f>SUMIFS('Исходные данные'!$C$4:$C$1000,'Исходные данные'!$E$4:$E$1000,$A27,'Исходные данные'!$A$4:$A$1000,"&gt;="&amp;DATE(2026,11,1),'Исходные данные'!$A$4:$A$1000,"&lt;="&amp;DATE(2026,11,30))</f>
        <v>0</v>
      </c>
      <c r="M27" s="12">
        <f>SUMIFS('Исходные данные'!$C$4:$C$1000,'Исходные данные'!$E$4:$E$1000,$A27,'Исходные данные'!$A$4:$A$1000,"&gt;="&amp;DATE(2026,12,1),'Исходные данные'!$A$4:$A$1000,"&lt;="&amp;DATE(2026,12,31))</f>
        <v>0</v>
      </c>
    </row>
    <row r="28" spans="1:13" outlineLevel="1" x14ac:dyDescent="0.25">
      <c r="A28" s="9" t="s">
        <v>78</v>
      </c>
      <c r="B28" s="12">
        <f>SUMIFS('Исходные данные'!$C$4:$C$1000,'Исходные данные'!$E$4:$E$1000,$A28,'Исходные данные'!$A$4:$A$1000,"&gt;="&amp;DATE(2026,1,1),'Исходные данные'!$A$4:$A$1000,"&lt;="&amp;DATE(2026,1,31))</f>
        <v>0</v>
      </c>
      <c r="C28" s="12">
        <f>SUMIFS('Исходные данные'!$C$4:$C$1000,'Исходные данные'!$E$4:$E$1000,$A28,'Исходные данные'!$A$4:$A$1000,"&gt;="&amp;DATE(2026,2,1),'Исходные данные'!$A$4:$A$1000,"&lt;="&amp;DATE(2026,2,28))</f>
        <v>0</v>
      </c>
      <c r="D28" s="12">
        <f>SUMIFS('Исходные данные'!$C$4:$C$1000,'Исходные данные'!$E$4:$E$1000,$A28,'Исходные данные'!$A$4:$A$1000,"&gt;="&amp;DATE(2026,3,1),'Исходные данные'!$A$4:$A$1000,"&lt;="&amp;DATE(2026,3,31))</f>
        <v>0</v>
      </c>
      <c r="E28" s="12">
        <f>SUMIFS('Исходные данные'!$C$4:$C$1000,'Исходные данные'!$E$4:$E$1000,$A28,'Исходные данные'!$A$4:$A$1000,"&gt;="&amp;DATE(2026,4,1),'Исходные данные'!$A$4:$A$1000,"&lt;="&amp;DATE(2026,4,30))</f>
        <v>0</v>
      </c>
      <c r="F28" s="12">
        <f>SUMIFS('Исходные данные'!$C$4:$C$1000,'Исходные данные'!$E$4:$E$1000,$A28,'Исходные данные'!$A$4:$A$1000,"&gt;="&amp;DATE(2026,5,1),'Исходные данные'!$A$4:$A$1000,"&lt;="&amp;DATE(2026,5,31))</f>
        <v>0</v>
      </c>
      <c r="G28" s="12">
        <f>SUMIFS('Исходные данные'!$C$4:$C$1000,'Исходные данные'!$E$4:$E$1000,$A28,'Исходные данные'!$A$4:$A$1000,"&gt;="&amp;DATE(2026,6,1),'Исходные данные'!$A$4:$A$1000,"&lt;="&amp;DATE(2026,6,30))</f>
        <v>0</v>
      </c>
      <c r="H28" s="12">
        <f>SUMIFS('Исходные данные'!$C$4:$C$1000,'Исходные данные'!$E$4:$E$1000,$A28,'Исходные данные'!$A$4:$A$1000,"&gt;="&amp;DATE(2026,7,1),'Исходные данные'!$A$4:$A$1000,"&lt;="&amp;DATE(2026,7,31))</f>
        <v>0</v>
      </c>
      <c r="I28" s="12">
        <f>SUMIFS('Исходные данные'!$C$4:$C$1000,'Исходные данные'!$E$4:$E$1000,$A28,'Исходные данные'!$A$4:$A$1000,"&gt;="&amp;DATE(2026,8,1),'Исходные данные'!$A$4:$A$1000,"&lt;="&amp;DATE(2026,8,31))</f>
        <v>0</v>
      </c>
      <c r="J28" s="12">
        <f>SUMIFS('Исходные данные'!$C$4:$C$1000,'Исходные данные'!$E$4:$E$1000,$A28,'Исходные данные'!$A$4:$A$1000,"&gt;="&amp;DATE(2026,9,1),'Исходные данные'!$A$4:$A$1000,"&lt;="&amp;DATE(2026,9,30))</f>
        <v>0</v>
      </c>
      <c r="K28" s="12">
        <f>SUMIFS('Исходные данные'!$C$4:$C$1000,'Исходные данные'!$E$4:$E$1000,$A28,'Исходные данные'!$A$4:$A$1000,"&gt;="&amp;DATE(2026,10,1),'Исходные данные'!$A$4:$A$1000,"&lt;="&amp;DATE(2026,10,31))</f>
        <v>0</v>
      </c>
      <c r="L28" s="12">
        <f>SUMIFS('Исходные данные'!$C$4:$C$1000,'Исходные данные'!$E$4:$E$1000,$A28,'Исходные данные'!$A$4:$A$1000,"&gt;="&amp;DATE(2026,11,1),'Исходные данные'!$A$4:$A$1000,"&lt;="&amp;DATE(2026,11,30))</f>
        <v>0</v>
      </c>
      <c r="M28" s="12">
        <f>SUMIFS('Исходные данные'!$C$4:$C$1000,'Исходные данные'!$E$4:$E$1000,$A28,'Исходные данные'!$A$4:$A$1000,"&gt;="&amp;DATE(2026,12,1),'Исходные данные'!$A$4:$A$1000,"&lt;="&amp;DATE(2026,12,31))</f>
        <v>0</v>
      </c>
    </row>
    <row r="29" spans="1:13" outlineLevel="1" x14ac:dyDescent="0.25">
      <c r="A29" s="9" t="s">
        <v>77</v>
      </c>
      <c r="B29" s="12">
        <f>SUMIFS('Исходные данные'!$C$4:$C$1000,'Исходные данные'!$E$4:$E$1000,$A29,'Исходные данные'!$A$4:$A$1000,"&gt;="&amp;DATE(2026,1,1),'Исходные данные'!$A$4:$A$1000,"&lt;="&amp;DATE(2026,1,31))</f>
        <v>0</v>
      </c>
      <c r="C29" s="12">
        <f>SUMIFS('Исходные данные'!$C$4:$C$1000,'Исходные данные'!$E$4:$E$1000,$A29,'Исходные данные'!$A$4:$A$1000,"&gt;="&amp;DATE(2026,2,1),'Исходные данные'!$A$4:$A$1000,"&lt;="&amp;DATE(2026,2,28))</f>
        <v>0</v>
      </c>
      <c r="D29" s="12">
        <f>SUMIFS('Исходные данные'!$C$4:$C$1000,'Исходные данные'!$E$4:$E$1000,$A29,'Исходные данные'!$A$4:$A$1000,"&gt;="&amp;DATE(2026,3,1),'Исходные данные'!$A$4:$A$1000,"&lt;="&amp;DATE(2026,3,31))</f>
        <v>0</v>
      </c>
      <c r="E29" s="12">
        <f>SUMIFS('Исходные данные'!$C$4:$C$1000,'Исходные данные'!$E$4:$E$1000,$A29,'Исходные данные'!$A$4:$A$1000,"&gt;="&amp;DATE(2026,4,1),'Исходные данные'!$A$4:$A$1000,"&lt;="&amp;DATE(2026,4,30))</f>
        <v>0</v>
      </c>
      <c r="F29" s="12">
        <f>SUMIFS('Исходные данные'!$C$4:$C$1000,'Исходные данные'!$E$4:$E$1000,$A29,'Исходные данные'!$A$4:$A$1000,"&gt;="&amp;DATE(2026,5,1),'Исходные данные'!$A$4:$A$1000,"&lt;="&amp;DATE(2026,5,31))</f>
        <v>0</v>
      </c>
      <c r="G29" s="12">
        <f>SUMIFS('Исходные данные'!$C$4:$C$1000,'Исходные данные'!$E$4:$E$1000,$A29,'Исходные данные'!$A$4:$A$1000,"&gt;="&amp;DATE(2026,6,1),'Исходные данные'!$A$4:$A$1000,"&lt;="&amp;DATE(2026,6,30))</f>
        <v>0</v>
      </c>
      <c r="H29" s="12">
        <f>SUMIFS('Исходные данные'!$C$4:$C$1000,'Исходные данные'!$E$4:$E$1000,$A29,'Исходные данные'!$A$4:$A$1000,"&gt;="&amp;DATE(2026,7,1),'Исходные данные'!$A$4:$A$1000,"&lt;="&amp;DATE(2026,7,31))</f>
        <v>0</v>
      </c>
      <c r="I29" s="12">
        <f>SUMIFS('Исходные данные'!$C$4:$C$1000,'Исходные данные'!$E$4:$E$1000,$A29,'Исходные данные'!$A$4:$A$1000,"&gt;="&amp;DATE(2026,8,1),'Исходные данные'!$A$4:$A$1000,"&lt;="&amp;DATE(2026,8,31))</f>
        <v>0</v>
      </c>
      <c r="J29" s="12">
        <f>SUMIFS('Исходные данные'!$C$4:$C$1000,'Исходные данные'!$E$4:$E$1000,$A29,'Исходные данные'!$A$4:$A$1000,"&gt;="&amp;DATE(2026,9,1),'Исходные данные'!$A$4:$A$1000,"&lt;="&amp;DATE(2026,9,30))</f>
        <v>0</v>
      </c>
      <c r="K29" s="12">
        <f>SUMIFS('Исходные данные'!$C$4:$C$1000,'Исходные данные'!$E$4:$E$1000,$A29,'Исходные данные'!$A$4:$A$1000,"&gt;="&amp;DATE(2026,10,1),'Исходные данные'!$A$4:$A$1000,"&lt;="&amp;DATE(2026,10,31))</f>
        <v>0</v>
      </c>
      <c r="L29" s="12">
        <f>SUMIFS('Исходные данные'!$C$4:$C$1000,'Исходные данные'!$E$4:$E$1000,$A29,'Исходные данные'!$A$4:$A$1000,"&gt;="&amp;DATE(2026,11,1),'Исходные данные'!$A$4:$A$1000,"&lt;="&amp;DATE(2026,11,30))</f>
        <v>0</v>
      </c>
      <c r="M29" s="12">
        <f>SUMIFS('Исходные данные'!$C$4:$C$1000,'Исходные данные'!$E$4:$E$1000,$A29,'Исходные данные'!$A$4:$A$1000,"&gt;="&amp;DATE(2026,12,1),'Исходные данные'!$A$4:$A$1000,"&lt;="&amp;DATE(2026,12,31))</f>
        <v>0</v>
      </c>
    </row>
    <row r="30" spans="1:13" s="8" customFormat="1" x14ac:dyDescent="0.25">
      <c r="A30" s="62" t="s">
        <v>67</v>
      </c>
      <c r="B30" s="61">
        <f t="shared" ref="B30:M30" si="6">B23-B26</f>
        <v>-353100</v>
      </c>
      <c r="C30" s="61">
        <f t="shared" si="6"/>
        <v>0</v>
      </c>
      <c r="D30" s="61">
        <f t="shared" si="6"/>
        <v>0</v>
      </c>
      <c r="E30" s="61">
        <f t="shared" si="6"/>
        <v>0</v>
      </c>
      <c r="F30" s="61">
        <f t="shared" si="6"/>
        <v>0</v>
      </c>
      <c r="G30" s="61">
        <f t="shared" si="6"/>
        <v>0</v>
      </c>
      <c r="H30" s="61">
        <f t="shared" si="6"/>
        <v>0</v>
      </c>
      <c r="I30" s="61">
        <f t="shared" si="6"/>
        <v>0</v>
      </c>
      <c r="J30" s="61">
        <f t="shared" si="6"/>
        <v>0</v>
      </c>
      <c r="K30" s="61">
        <f t="shared" si="6"/>
        <v>0</v>
      </c>
      <c r="L30" s="61">
        <f t="shared" si="6"/>
        <v>0</v>
      </c>
      <c r="M30" s="61">
        <f t="shared" si="6"/>
        <v>0</v>
      </c>
    </row>
    <row r="31" spans="1:13" x14ac:dyDescent="0.25">
      <c r="A31" s="54"/>
      <c r="B31" s="55" t="s">
        <v>47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7"/>
    </row>
    <row r="32" spans="1:13" s="8" customFormat="1" x14ac:dyDescent="0.25">
      <c r="A32" s="60" t="s">
        <v>55</v>
      </c>
      <c r="B32" s="61">
        <f>SUM(B33:B34)</f>
        <v>0</v>
      </c>
      <c r="C32" s="61">
        <f t="shared" ref="C32:M32" si="7">SUM(C33:C34)</f>
        <v>2493.48</v>
      </c>
      <c r="D32" s="61">
        <f t="shared" si="7"/>
        <v>0</v>
      </c>
      <c r="E32" s="61">
        <f t="shared" si="7"/>
        <v>0</v>
      </c>
      <c r="F32" s="61">
        <f t="shared" si="7"/>
        <v>0</v>
      </c>
      <c r="G32" s="61">
        <f t="shared" si="7"/>
        <v>0</v>
      </c>
      <c r="H32" s="61">
        <f t="shared" si="7"/>
        <v>0</v>
      </c>
      <c r="I32" s="61">
        <f t="shared" si="7"/>
        <v>0</v>
      </c>
      <c r="J32" s="61">
        <f t="shared" si="7"/>
        <v>0</v>
      </c>
      <c r="K32" s="61">
        <f t="shared" si="7"/>
        <v>0</v>
      </c>
      <c r="L32" s="61">
        <f t="shared" si="7"/>
        <v>0</v>
      </c>
      <c r="M32" s="61">
        <f t="shared" si="7"/>
        <v>0</v>
      </c>
    </row>
    <row r="33" spans="1:13" outlineLevel="1" x14ac:dyDescent="0.25">
      <c r="A33" s="9" t="s">
        <v>31</v>
      </c>
      <c r="B33" s="12">
        <f>SUMIFS('Исходные данные'!$C$4:$C$1000,'Исходные данные'!$E$4:$E$1000,$A33,'Исходные данные'!$A$4:$A$1000,"&gt;="&amp;DATE(2026,1,1),'Исходные данные'!$A$4:$A$1000,"&lt;="&amp;DATE(2026,1,31))</f>
        <v>0</v>
      </c>
      <c r="C33" s="12">
        <f>SUMIFS('Исходные данные'!$C$4:$C$1000,'Исходные данные'!$E$4:$E$1000,$A33,'Исходные данные'!$A$4:$A$1000,"&gt;="&amp;DATE(2026,2,1),'Исходные данные'!$A$4:$A$1000,"&lt;="&amp;DATE(2026,2,28))</f>
        <v>2493.48</v>
      </c>
      <c r="D33" s="12">
        <f>SUMIFS('Исходные данные'!$C$4:$C$1000,'Исходные данные'!$E$4:$E$1000,$A33,'Исходные данные'!$A$4:$A$1000,"&gt;="&amp;DATE(2026,3,1),'Исходные данные'!$A$4:$A$1000,"&lt;="&amp;DATE(2026,3,31))</f>
        <v>0</v>
      </c>
      <c r="E33" s="12">
        <f>SUMIFS('Исходные данные'!$C$4:$C$1000,'Исходные данные'!$E$4:$E$1000,$A33,'Исходные данные'!$A$4:$A$1000,"&gt;="&amp;DATE(2026,4,1),'Исходные данные'!$A$4:$A$1000,"&lt;="&amp;DATE(2026,4,30))</f>
        <v>0</v>
      </c>
      <c r="F33" s="12">
        <f>SUMIFS('Исходные данные'!$C$4:$C$1000,'Исходные данные'!$E$4:$E$1000,$A33,'Исходные данные'!$A$4:$A$1000,"&gt;="&amp;DATE(2026,5,1),'Исходные данные'!$A$4:$A$1000,"&lt;="&amp;DATE(2026,5,31))</f>
        <v>0</v>
      </c>
      <c r="G33" s="12">
        <f>SUMIFS('Исходные данные'!$C$4:$C$1000,'Исходные данные'!$E$4:$E$1000,$A33,'Исходные данные'!$A$4:$A$1000,"&gt;="&amp;DATE(2026,6,1),'Исходные данные'!$A$4:$A$1000,"&lt;="&amp;DATE(2026,6,30))</f>
        <v>0</v>
      </c>
      <c r="H33" s="12">
        <f>SUMIFS('Исходные данные'!$C$4:$C$1000,'Исходные данные'!$E$4:$E$1000,$A33,'Исходные данные'!$A$4:$A$1000,"&gt;="&amp;DATE(2026,7,1),'Исходные данные'!$A$4:$A$1000,"&lt;="&amp;DATE(2026,7,31))</f>
        <v>0</v>
      </c>
      <c r="I33" s="12">
        <f>SUMIFS('Исходные данные'!$C$4:$C$1000,'Исходные данные'!$E$4:$E$1000,$A33,'Исходные данные'!$A$4:$A$1000,"&gt;="&amp;DATE(2026,8,1),'Исходные данные'!$A$4:$A$1000,"&lt;="&amp;DATE(2026,8,31))</f>
        <v>0</v>
      </c>
      <c r="J33" s="12">
        <f>SUMIFS('Исходные данные'!$C$4:$C$1000,'Исходные данные'!$E$4:$E$1000,$A33,'Исходные данные'!$A$4:$A$1000,"&gt;="&amp;DATE(2026,9,1),'Исходные данные'!$A$4:$A$1000,"&lt;="&amp;DATE(2026,9,30))</f>
        <v>0</v>
      </c>
      <c r="K33" s="12">
        <f>SUMIFS('Исходные данные'!$C$4:$C$1000,'Исходные данные'!$E$4:$E$1000,$A33,'Исходные данные'!$A$4:$A$1000,"&gt;="&amp;DATE(2026,10,1),'Исходные данные'!$A$4:$A$1000,"&lt;="&amp;DATE(2026,10,31))</f>
        <v>0</v>
      </c>
      <c r="L33" s="12">
        <f>SUMIFS('Исходные данные'!$C$4:$C$1000,'Исходные данные'!$E$4:$E$1000,$A33,'Исходные данные'!$A$4:$A$1000,"&gt;="&amp;DATE(2026,11,1),'Исходные данные'!$A$4:$A$1000,"&lt;="&amp;DATE(2026,11,30))</f>
        <v>0</v>
      </c>
      <c r="M33" s="12">
        <f>SUMIFS('Исходные данные'!$C$4:$C$1000,'Исходные данные'!$E$4:$E$1000,$A33,'Исходные данные'!$A$4:$A$1000,"&gt;="&amp;DATE(2026,12,1),'Исходные данные'!$A$4:$A$1000,"&lt;="&amp;DATE(2026,12,31))</f>
        <v>0</v>
      </c>
    </row>
    <row r="34" spans="1:13" outlineLevel="1" x14ac:dyDescent="0.25">
      <c r="A34" s="9" t="s">
        <v>80</v>
      </c>
      <c r="B34" s="12">
        <f>SUMIFS('Исходные данные'!$C$4:$C$1000,'Исходные данные'!$E$4:$E$1000,$A34,'Исходные данные'!$A$4:$A$1000,"&gt;="&amp;DATE(2026,1,1),'Исходные данные'!$A$4:$A$1000,"&lt;="&amp;DATE(2026,1,31))</f>
        <v>0</v>
      </c>
      <c r="C34" s="12">
        <f>SUMIFS('Исходные данные'!$C$4:$C$1000,'Исходные данные'!$E$4:$E$1000,$A34,'Исходные данные'!$A$4:$A$1000,"&gt;="&amp;DATE(2026,2,1),'Исходные данные'!$A$4:$A$1000,"&lt;="&amp;DATE(2026,2,28))</f>
        <v>0</v>
      </c>
      <c r="D34" s="12">
        <f>SUMIFS('Исходные данные'!$C$4:$C$1000,'Исходные данные'!$E$4:$E$1000,$A34,'Исходные данные'!$A$4:$A$1000,"&gt;="&amp;DATE(2026,3,1),'Исходные данные'!$A$4:$A$1000,"&lt;="&amp;DATE(2026,3,31))</f>
        <v>0</v>
      </c>
      <c r="E34" s="12">
        <f>SUMIFS('Исходные данные'!$C$4:$C$1000,'Исходные данные'!$E$4:$E$1000,$A34,'Исходные данные'!$A$4:$A$1000,"&gt;="&amp;DATE(2026,4,1),'Исходные данные'!$A$4:$A$1000,"&lt;="&amp;DATE(2026,4,30))</f>
        <v>0</v>
      </c>
      <c r="F34" s="12">
        <f>SUMIFS('Исходные данные'!$C$4:$C$1000,'Исходные данные'!$E$4:$E$1000,$A34,'Исходные данные'!$A$4:$A$1000,"&gt;="&amp;DATE(2026,5,1),'Исходные данные'!$A$4:$A$1000,"&lt;="&amp;DATE(2026,5,31))</f>
        <v>0</v>
      </c>
      <c r="G34" s="12">
        <f>SUMIFS('Исходные данные'!$C$4:$C$1000,'Исходные данные'!$E$4:$E$1000,$A34,'Исходные данные'!$A$4:$A$1000,"&gt;="&amp;DATE(2026,6,1),'Исходные данные'!$A$4:$A$1000,"&lt;="&amp;DATE(2026,6,30))</f>
        <v>0</v>
      </c>
      <c r="H34" s="12">
        <f>SUMIFS('Исходные данные'!$C$4:$C$1000,'Исходные данные'!$E$4:$E$1000,$A34,'Исходные данные'!$A$4:$A$1000,"&gt;="&amp;DATE(2026,7,1),'Исходные данные'!$A$4:$A$1000,"&lt;="&amp;DATE(2026,7,31))</f>
        <v>0</v>
      </c>
      <c r="I34" s="12">
        <f>SUMIFS('Исходные данные'!$C$4:$C$1000,'Исходные данные'!$E$4:$E$1000,$A34,'Исходные данные'!$A$4:$A$1000,"&gt;="&amp;DATE(2026,8,1),'Исходные данные'!$A$4:$A$1000,"&lt;="&amp;DATE(2026,8,31))</f>
        <v>0</v>
      </c>
      <c r="J34" s="12">
        <f>SUMIFS('Исходные данные'!$C$4:$C$1000,'Исходные данные'!$E$4:$E$1000,$A34,'Исходные данные'!$A$4:$A$1000,"&gt;="&amp;DATE(2026,9,1),'Исходные данные'!$A$4:$A$1000,"&lt;="&amp;DATE(2026,9,30))</f>
        <v>0</v>
      </c>
      <c r="K34" s="12">
        <f>SUMIFS('Исходные данные'!$C$4:$C$1000,'Исходные данные'!$E$4:$E$1000,$A34,'Исходные данные'!$A$4:$A$1000,"&gt;="&amp;DATE(2026,10,1),'Исходные данные'!$A$4:$A$1000,"&lt;="&amp;DATE(2026,10,31))</f>
        <v>0</v>
      </c>
      <c r="L34" s="12">
        <f>SUMIFS('Исходные данные'!$C$4:$C$1000,'Исходные данные'!$E$4:$E$1000,$A34,'Исходные данные'!$A$4:$A$1000,"&gt;="&amp;DATE(2026,11,1),'Исходные данные'!$A$4:$A$1000,"&lt;="&amp;DATE(2026,11,30))</f>
        <v>0</v>
      </c>
      <c r="M34" s="12">
        <f>SUMIFS('Исходные данные'!$C$4:$C$1000,'Исходные данные'!$E$4:$E$1000,$A34,'Исходные данные'!$A$4:$A$1000,"&gt;="&amp;DATE(2026,12,1),'Исходные данные'!$A$4:$A$1000,"&lt;="&amp;DATE(2026,12,31))</f>
        <v>0</v>
      </c>
    </row>
    <row r="35" spans="1:13" s="8" customFormat="1" x14ac:dyDescent="0.25">
      <c r="A35" s="60" t="s">
        <v>56</v>
      </c>
      <c r="B35" s="61">
        <f>SUM(B36:B37)</f>
        <v>0</v>
      </c>
      <c r="C35" s="61">
        <f t="shared" ref="C35:M35" si="8">SUM(C36:C37)</f>
        <v>0</v>
      </c>
      <c r="D35" s="61">
        <f t="shared" si="8"/>
        <v>0</v>
      </c>
      <c r="E35" s="61">
        <f t="shared" si="8"/>
        <v>0</v>
      </c>
      <c r="F35" s="61">
        <f t="shared" si="8"/>
        <v>0</v>
      </c>
      <c r="G35" s="61">
        <f t="shared" si="8"/>
        <v>0</v>
      </c>
      <c r="H35" s="61">
        <f t="shared" si="8"/>
        <v>0</v>
      </c>
      <c r="I35" s="61">
        <f t="shared" si="8"/>
        <v>0</v>
      </c>
      <c r="J35" s="61">
        <f t="shared" si="8"/>
        <v>0</v>
      </c>
      <c r="K35" s="61">
        <f t="shared" si="8"/>
        <v>0</v>
      </c>
      <c r="L35" s="61">
        <f t="shared" si="8"/>
        <v>0</v>
      </c>
      <c r="M35" s="61">
        <f t="shared" si="8"/>
        <v>0</v>
      </c>
    </row>
    <row r="36" spans="1:13" outlineLevel="1" x14ac:dyDescent="0.25">
      <c r="A36" s="9" t="s">
        <v>81</v>
      </c>
      <c r="B36" s="12">
        <f>SUMIFS('Исходные данные'!$C$4:$C$1000,'Исходные данные'!$E$4:$E$1000,$A36,'Исходные данные'!$A$4:$A$1000,"&gt;="&amp;DATE(2026,1,1),'Исходные данные'!$A$4:$A$1000,"&lt;="&amp;DATE(2026,1,31))</f>
        <v>0</v>
      </c>
      <c r="C36" s="12">
        <f>SUMIFS('Исходные данные'!$C$4:$C$1000,'Исходные данные'!$E$4:$E$1000,$A36,'Исходные данные'!$A$4:$A$1000,"&gt;="&amp;DATE(2026,2,1),'Исходные данные'!$A$4:$A$1000,"&lt;="&amp;DATE(2026,2,28))</f>
        <v>0</v>
      </c>
      <c r="D36" s="12">
        <f>SUMIFS('Исходные данные'!$C$4:$C$1000,'Исходные данные'!$E$4:$E$1000,$A36,'Исходные данные'!$A$4:$A$1000,"&gt;="&amp;DATE(2026,3,1),'Исходные данные'!$A$4:$A$1000,"&lt;="&amp;DATE(2026,3,31))</f>
        <v>0</v>
      </c>
      <c r="E36" s="12">
        <f>SUMIFS('Исходные данные'!$C$4:$C$1000,'Исходные данные'!$E$4:$E$1000,$A36,'Исходные данные'!$A$4:$A$1000,"&gt;="&amp;DATE(2026,4,1),'Исходные данные'!$A$4:$A$1000,"&lt;="&amp;DATE(2026,4,30))</f>
        <v>0</v>
      </c>
      <c r="F36" s="12">
        <f>SUMIFS('Исходные данные'!$C$4:$C$1000,'Исходные данные'!$E$4:$E$1000,$A36,'Исходные данные'!$A$4:$A$1000,"&gt;="&amp;DATE(2026,5,1),'Исходные данные'!$A$4:$A$1000,"&lt;="&amp;DATE(2026,5,31))</f>
        <v>0</v>
      </c>
      <c r="G36" s="12">
        <f>SUMIFS('Исходные данные'!$C$4:$C$1000,'Исходные данные'!$E$4:$E$1000,$A36,'Исходные данные'!$A$4:$A$1000,"&gt;="&amp;DATE(2026,6,1),'Исходные данные'!$A$4:$A$1000,"&lt;="&amp;DATE(2026,6,30))</f>
        <v>0</v>
      </c>
      <c r="H36" s="12">
        <f>SUMIFS('Исходные данные'!$C$4:$C$1000,'Исходные данные'!$E$4:$E$1000,$A36,'Исходные данные'!$A$4:$A$1000,"&gt;="&amp;DATE(2026,7,1),'Исходные данные'!$A$4:$A$1000,"&lt;="&amp;DATE(2026,7,31))</f>
        <v>0</v>
      </c>
      <c r="I36" s="12">
        <f>SUMIFS('Исходные данные'!$C$4:$C$1000,'Исходные данные'!$E$4:$E$1000,$A36,'Исходные данные'!$A$4:$A$1000,"&gt;="&amp;DATE(2026,8,1),'Исходные данные'!$A$4:$A$1000,"&lt;="&amp;DATE(2026,8,31))</f>
        <v>0</v>
      </c>
      <c r="J36" s="12">
        <f>SUMIFS('Исходные данные'!$C$4:$C$1000,'Исходные данные'!$E$4:$E$1000,$A36,'Исходные данные'!$A$4:$A$1000,"&gt;="&amp;DATE(2026,9,1),'Исходные данные'!$A$4:$A$1000,"&lt;="&amp;DATE(2026,9,30))</f>
        <v>0</v>
      </c>
      <c r="K36" s="12">
        <f>SUMIFS('Исходные данные'!$C$4:$C$1000,'Исходные данные'!$E$4:$E$1000,$A36,'Исходные данные'!$A$4:$A$1000,"&gt;="&amp;DATE(2026,10,1),'Исходные данные'!$A$4:$A$1000,"&lt;="&amp;DATE(2026,10,31))</f>
        <v>0</v>
      </c>
      <c r="L36" s="12">
        <f>SUMIFS('Исходные данные'!$C$4:$C$1000,'Исходные данные'!$E$4:$E$1000,$A36,'Исходные данные'!$A$4:$A$1000,"&gt;="&amp;DATE(2026,11,1),'Исходные данные'!$A$4:$A$1000,"&lt;="&amp;DATE(2026,11,30))</f>
        <v>0</v>
      </c>
      <c r="M36" s="12">
        <f>SUMIFS('Исходные данные'!$C$4:$C$1000,'Исходные данные'!$E$4:$E$1000,$A36,'Исходные данные'!$A$4:$A$1000,"&gt;="&amp;DATE(2026,12,1),'Исходные данные'!$A$4:$A$1000,"&lt;="&amp;DATE(2026,12,31))</f>
        <v>0</v>
      </c>
    </row>
    <row r="37" spans="1:13" outlineLevel="1" x14ac:dyDescent="0.25">
      <c r="A37" s="9" t="s">
        <v>82</v>
      </c>
      <c r="B37" s="12">
        <f>SUMIFS('Исходные данные'!$C$4:$C$1000,'Исходные данные'!$E$4:$E$1000,$A37,'Исходные данные'!$A$4:$A$1000,"&gt;="&amp;DATE(2026,1,1),'Исходные данные'!$A$4:$A$1000,"&lt;="&amp;DATE(2026,1,31))</f>
        <v>0</v>
      </c>
      <c r="C37" s="12">
        <f>SUMIFS('Исходные данные'!$C$4:$C$1000,'Исходные данные'!$E$4:$E$1000,$A37,'Исходные данные'!$A$4:$A$1000,"&gt;="&amp;DATE(2026,2,1),'Исходные данные'!$A$4:$A$1000,"&lt;="&amp;DATE(2026,2,28))</f>
        <v>0</v>
      </c>
      <c r="D37" s="12">
        <f>SUMIFS('Исходные данные'!$C$4:$C$1000,'Исходные данные'!$E$4:$E$1000,$A37,'Исходные данные'!$A$4:$A$1000,"&gt;="&amp;DATE(2026,3,1),'Исходные данные'!$A$4:$A$1000,"&lt;="&amp;DATE(2026,3,31))</f>
        <v>0</v>
      </c>
      <c r="E37" s="12">
        <f>SUMIFS('Исходные данные'!$C$4:$C$1000,'Исходные данные'!$E$4:$E$1000,$A37,'Исходные данные'!$A$4:$A$1000,"&gt;="&amp;DATE(2026,4,1),'Исходные данные'!$A$4:$A$1000,"&lt;="&amp;DATE(2026,4,30))</f>
        <v>0</v>
      </c>
      <c r="F37" s="12">
        <f>SUMIFS('Исходные данные'!$C$4:$C$1000,'Исходные данные'!$E$4:$E$1000,$A37,'Исходные данные'!$A$4:$A$1000,"&gt;="&amp;DATE(2026,5,1),'Исходные данные'!$A$4:$A$1000,"&lt;="&amp;DATE(2026,5,31))</f>
        <v>0</v>
      </c>
      <c r="G37" s="12">
        <f>SUMIFS('Исходные данные'!$C$4:$C$1000,'Исходные данные'!$E$4:$E$1000,$A37,'Исходные данные'!$A$4:$A$1000,"&gt;="&amp;DATE(2026,6,1),'Исходные данные'!$A$4:$A$1000,"&lt;="&amp;DATE(2026,6,30))</f>
        <v>0</v>
      </c>
      <c r="H37" s="12">
        <f>SUMIFS('Исходные данные'!$C$4:$C$1000,'Исходные данные'!$E$4:$E$1000,$A37,'Исходные данные'!$A$4:$A$1000,"&gt;="&amp;DATE(2026,7,1),'Исходные данные'!$A$4:$A$1000,"&lt;="&amp;DATE(2026,7,31))</f>
        <v>0</v>
      </c>
      <c r="I37" s="12">
        <f>SUMIFS('Исходные данные'!$C$4:$C$1000,'Исходные данные'!$E$4:$E$1000,$A37,'Исходные данные'!$A$4:$A$1000,"&gt;="&amp;DATE(2026,8,1),'Исходные данные'!$A$4:$A$1000,"&lt;="&amp;DATE(2026,8,31))</f>
        <v>0</v>
      </c>
      <c r="J37" s="12">
        <f>SUMIFS('Исходные данные'!$C$4:$C$1000,'Исходные данные'!$E$4:$E$1000,$A37,'Исходные данные'!$A$4:$A$1000,"&gt;="&amp;DATE(2026,9,1),'Исходные данные'!$A$4:$A$1000,"&lt;="&amp;DATE(2026,9,30))</f>
        <v>0</v>
      </c>
      <c r="K37" s="12">
        <f>SUMIFS('Исходные данные'!$C$4:$C$1000,'Исходные данные'!$E$4:$E$1000,$A37,'Исходные данные'!$A$4:$A$1000,"&gt;="&amp;DATE(2026,10,1),'Исходные данные'!$A$4:$A$1000,"&lt;="&amp;DATE(2026,10,31))</f>
        <v>0</v>
      </c>
      <c r="L37" s="12">
        <f>SUMIFS('Исходные данные'!$C$4:$C$1000,'Исходные данные'!$E$4:$E$1000,$A37,'Исходные данные'!$A$4:$A$1000,"&gt;="&amp;DATE(2026,11,1),'Исходные данные'!$A$4:$A$1000,"&lt;="&amp;DATE(2026,11,30))</f>
        <v>0</v>
      </c>
      <c r="M37" s="12">
        <f>SUMIFS('Исходные данные'!$C$4:$C$1000,'Исходные данные'!$E$4:$E$1000,$A37,'Исходные данные'!$A$4:$A$1000,"&gt;="&amp;DATE(2026,12,1),'Исходные данные'!$A$4:$A$1000,"&lt;="&amp;DATE(2026,12,31))</f>
        <v>0</v>
      </c>
    </row>
    <row r="38" spans="1:13" s="8" customFormat="1" x14ac:dyDescent="0.25">
      <c r="A38" s="62" t="s">
        <v>68</v>
      </c>
      <c r="B38" s="61">
        <f>B32-B35</f>
        <v>0</v>
      </c>
      <c r="C38" s="61">
        <f t="shared" ref="C38:M38" si="9">C32-C35</f>
        <v>2493.48</v>
      </c>
      <c r="D38" s="61">
        <f t="shared" si="9"/>
        <v>0</v>
      </c>
      <c r="E38" s="61">
        <f t="shared" si="9"/>
        <v>0</v>
      </c>
      <c r="F38" s="61">
        <f t="shared" si="9"/>
        <v>0</v>
      </c>
      <c r="G38" s="61">
        <f t="shared" si="9"/>
        <v>0</v>
      </c>
      <c r="H38" s="61">
        <f t="shared" si="9"/>
        <v>0</v>
      </c>
      <c r="I38" s="61">
        <f t="shared" si="9"/>
        <v>0</v>
      </c>
      <c r="J38" s="61">
        <f t="shared" si="9"/>
        <v>0</v>
      </c>
      <c r="K38" s="61">
        <f t="shared" si="9"/>
        <v>0</v>
      </c>
      <c r="L38" s="61">
        <f t="shared" si="9"/>
        <v>0</v>
      </c>
      <c r="M38" s="61">
        <f t="shared" si="9"/>
        <v>0</v>
      </c>
    </row>
    <row r="39" spans="1:13" s="8" customFormat="1" x14ac:dyDescent="0.25">
      <c r="A39" s="58" t="s">
        <v>50</v>
      </c>
      <c r="B39" s="59">
        <f t="shared" ref="B39:M39" si="10">B21+B30+B38</f>
        <v>-7460290.9100000001</v>
      </c>
      <c r="C39" s="59">
        <f t="shared" si="10"/>
        <v>1350156.04</v>
      </c>
      <c r="D39" s="59">
        <f t="shared" si="10"/>
        <v>0</v>
      </c>
      <c r="E39" s="59">
        <f t="shared" si="10"/>
        <v>0</v>
      </c>
      <c r="F39" s="59">
        <f t="shared" si="10"/>
        <v>0</v>
      </c>
      <c r="G39" s="59">
        <f t="shared" si="10"/>
        <v>0</v>
      </c>
      <c r="H39" s="59">
        <f t="shared" si="10"/>
        <v>0</v>
      </c>
      <c r="I39" s="59">
        <f t="shared" si="10"/>
        <v>0</v>
      </c>
      <c r="J39" s="59">
        <f t="shared" si="10"/>
        <v>0</v>
      </c>
      <c r="K39" s="59">
        <f t="shared" si="10"/>
        <v>0</v>
      </c>
      <c r="L39" s="59">
        <f t="shared" si="10"/>
        <v>0</v>
      </c>
      <c r="M39" s="59">
        <f t="shared" si="10"/>
        <v>0</v>
      </c>
    </row>
    <row r="40" spans="1:13" s="8" customFormat="1" x14ac:dyDescent="0.25">
      <c r="A40" s="10" t="s">
        <v>48</v>
      </c>
      <c r="B40" s="13">
        <f t="shared" ref="B40:M40" si="11">B4+B39</f>
        <v>889909.08999999985</v>
      </c>
      <c r="C40" s="13">
        <f t="shared" si="11"/>
        <v>2240065.13</v>
      </c>
      <c r="D40" s="13">
        <f t="shared" si="11"/>
        <v>2240065.13</v>
      </c>
      <c r="E40" s="13">
        <f t="shared" si="11"/>
        <v>2240065.13</v>
      </c>
      <c r="F40" s="13">
        <f t="shared" si="11"/>
        <v>2240065.13</v>
      </c>
      <c r="G40" s="13">
        <f t="shared" si="11"/>
        <v>2240065.13</v>
      </c>
      <c r="H40" s="13">
        <f t="shared" si="11"/>
        <v>2240065.13</v>
      </c>
      <c r="I40" s="13">
        <f t="shared" si="11"/>
        <v>2240065.13</v>
      </c>
      <c r="J40" s="13">
        <f t="shared" si="11"/>
        <v>2240065.13</v>
      </c>
      <c r="K40" s="13">
        <f t="shared" si="11"/>
        <v>2240065.13</v>
      </c>
      <c r="L40" s="13">
        <f t="shared" si="11"/>
        <v>2240065.13</v>
      </c>
      <c r="M40" s="14">
        <f t="shared" si="11"/>
        <v>2240065.13</v>
      </c>
    </row>
    <row r="41" spans="1:13" s="8" customFormat="1" x14ac:dyDescent="0.25">
      <c r="A41" s="18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20"/>
    </row>
    <row r="42" spans="1:13" x14ac:dyDescent="0.25">
      <c r="A42" s="21" t="s">
        <v>86</v>
      </c>
    </row>
    <row r="43" spans="1:13" x14ac:dyDescent="0.25">
      <c r="A43" s="11" t="s">
        <v>84</v>
      </c>
    </row>
    <row r="44" spans="1:13" x14ac:dyDescent="0.25">
      <c r="A44" s="11" t="s">
        <v>64</v>
      </c>
    </row>
    <row r="45" spans="1:13" x14ac:dyDescent="0.25">
      <c r="A45" s="11" t="s">
        <v>85</v>
      </c>
    </row>
    <row r="46" spans="1:13" x14ac:dyDescent="0.25">
      <c r="A46" s="11"/>
    </row>
  </sheetData>
  <sheetProtection sheet="1" objects="1" scenarios="1" formatCells="0" formatColumns="0" formatRows="0" insertColumns="0" insertRows="0" selectLockedCells="1" sort="0" autoFilter="0"/>
  <conditionalFormatting sqref="B3:M6 B31:M31 B39:M41 B21:M22">
    <cfRule type="cellIs" dxfId="47" priority="83" operator="lessThan">
      <formula>0</formula>
    </cfRule>
  </conditionalFormatting>
  <conditionalFormatting sqref="B30:M30">
    <cfRule type="cellIs" dxfId="46" priority="77" operator="lessThan">
      <formula>0</formula>
    </cfRule>
  </conditionalFormatting>
  <conditionalFormatting sqref="B38:M38">
    <cfRule type="cellIs" dxfId="45" priority="76" operator="lessThan">
      <formula>0</formula>
    </cfRule>
  </conditionalFormatting>
  <conditionalFormatting sqref="B7:M7">
    <cfRule type="cellIs" dxfId="44" priority="69" operator="lessThan">
      <formula>0</formula>
    </cfRule>
  </conditionalFormatting>
  <conditionalFormatting sqref="B8:M8">
    <cfRule type="cellIs" dxfId="43" priority="26" operator="lessThan">
      <formula>0</formula>
    </cfRule>
  </conditionalFormatting>
  <conditionalFormatting sqref="B10:M10">
    <cfRule type="cellIs" dxfId="42" priority="25" operator="lessThan">
      <formula>0</formula>
    </cfRule>
  </conditionalFormatting>
  <conditionalFormatting sqref="B11:M11">
    <cfRule type="cellIs" dxfId="41" priority="24" operator="lessThan">
      <formula>0</formula>
    </cfRule>
  </conditionalFormatting>
  <conditionalFormatting sqref="B12:M12">
    <cfRule type="cellIs" dxfId="40" priority="23" operator="lessThan">
      <formula>0</formula>
    </cfRule>
  </conditionalFormatting>
  <conditionalFormatting sqref="B13:M13">
    <cfRule type="cellIs" dxfId="39" priority="22" operator="lessThan">
      <formula>0</formula>
    </cfRule>
  </conditionalFormatting>
  <conditionalFormatting sqref="B14:M14">
    <cfRule type="cellIs" dxfId="38" priority="21" operator="lessThan">
      <formula>0</formula>
    </cfRule>
  </conditionalFormatting>
  <conditionalFormatting sqref="B15:M15">
    <cfRule type="cellIs" dxfId="37" priority="20" operator="lessThan">
      <formula>0</formula>
    </cfRule>
  </conditionalFormatting>
  <conditionalFormatting sqref="B16:M16">
    <cfRule type="cellIs" dxfId="36" priority="19" operator="lessThan">
      <formula>0</formula>
    </cfRule>
  </conditionalFormatting>
  <conditionalFormatting sqref="B17:M17">
    <cfRule type="cellIs" dxfId="35" priority="18" operator="lessThan">
      <formula>0</formula>
    </cfRule>
  </conditionalFormatting>
  <conditionalFormatting sqref="B18:M18">
    <cfRule type="cellIs" dxfId="34" priority="17" operator="lessThan">
      <formula>0</formula>
    </cfRule>
  </conditionalFormatting>
  <conditionalFormatting sqref="B19:M19">
    <cfRule type="cellIs" dxfId="33" priority="16" operator="lessThan">
      <formula>0</formula>
    </cfRule>
  </conditionalFormatting>
  <conditionalFormatting sqref="B20:M20">
    <cfRule type="cellIs" dxfId="32" priority="15" operator="lessThan">
      <formula>0</formula>
    </cfRule>
  </conditionalFormatting>
  <conditionalFormatting sqref="B24:M24">
    <cfRule type="cellIs" dxfId="31" priority="14" operator="lessThan">
      <formula>0</formula>
    </cfRule>
  </conditionalFormatting>
  <conditionalFormatting sqref="B25:M25">
    <cfRule type="cellIs" dxfId="30" priority="13" operator="lessThan">
      <formula>0</formula>
    </cfRule>
  </conditionalFormatting>
  <conditionalFormatting sqref="B27:M27">
    <cfRule type="cellIs" dxfId="29" priority="12" operator="lessThan">
      <formula>0</formula>
    </cfRule>
  </conditionalFormatting>
  <conditionalFormatting sqref="B28:M28">
    <cfRule type="cellIs" dxfId="28" priority="11" operator="lessThan">
      <formula>0</formula>
    </cfRule>
  </conditionalFormatting>
  <conditionalFormatting sqref="B29:M29">
    <cfRule type="cellIs" dxfId="27" priority="10" operator="lessThan">
      <formula>0</formula>
    </cfRule>
  </conditionalFormatting>
  <conditionalFormatting sqref="B33:M33">
    <cfRule type="cellIs" dxfId="26" priority="9" operator="lessThan">
      <formula>0</formula>
    </cfRule>
  </conditionalFormatting>
  <conditionalFormatting sqref="B34:M34">
    <cfRule type="cellIs" dxfId="25" priority="8" operator="lessThan">
      <formula>0</formula>
    </cfRule>
  </conditionalFormatting>
  <conditionalFormatting sqref="B36:M36">
    <cfRule type="cellIs" dxfId="24" priority="7" operator="lessThan">
      <formula>0</formula>
    </cfRule>
  </conditionalFormatting>
  <conditionalFormatting sqref="B37:M37">
    <cfRule type="cellIs" dxfId="23" priority="6" operator="lessThan">
      <formula>0</formula>
    </cfRule>
  </conditionalFormatting>
  <conditionalFormatting sqref="B9:M9">
    <cfRule type="cellIs" dxfId="22" priority="5" operator="lessThan">
      <formula>0</formula>
    </cfRule>
  </conditionalFormatting>
  <conditionalFormatting sqref="B23:M23">
    <cfRule type="cellIs" dxfId="21" priority="4" operator="lessThan">
      <formula>0</formula>
    </cfRule>
  </conditionalFormatting>
  <conditionalFormatting sqref="B26:M26">
    <cfRule type="cellIs" dxfId="20" priority="3" operator="lessThan">
      <formula>0</formula>
    </cfRule>
  </conditionalFormatting>
  <conditionalFormatting sqref="B32:M32">
    <cfRule type="cellIs" dxfId="19" priority="2" operator="lessThan">
      <formula>0</formula>
    </cfRule>
  </conditionalFormatting>
  <conditionalFormatting sqref="B35:M35">
    <cfRule type="cellIs" dxfId="18" priority="1" operator="lessThan">
      <formula>0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Справочник!$A$2:$A$102</xm:f>
          </x14:formula1>
          <xm:sqref>A24:A25 A27:A29 A33:A34 A36:A37</xm:sqref>
        </x14:dataValidation>
        <x14:dataValidation type="list" allowBlank="1" showInputMessage="1" showErrorMessage="1">
          <x14:formula1>
            <xm:f>Справочник!$A$2:$A$102</xm:f>
          </x14:formula1>
          <xm:sqref>A7:A8 A10:A20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Наши контакты</vt:lpstr>
      <vt:lpstr>Справочник</vt:lpstr>
      <vt:lpstr>Исходные данные</vt:lpstr>
      <vt:lpstr>ОДДС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2026-02-23T11:27:35Z</dcterms:modified>
</cp:coreProperties>
</file>