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Наши контакты" sheetId="5" r:id="rId1"/>
    <sheet name="Расходы" sheetId="1" r:id="rId2"/>
    <sheet name="Сводный отчет" sheetId="4" r:id="rId3"/>
  </sheets>
  <calcPr calcId="152511"/>
</workbook>
</file>

<file path=xl/calcChain.xml><?xml version="1.0" encoding="utf-8"?>
<calcChain xmlns="http://schemas.openxmlformats.org/spreadsheetml/2006/main">
  <c r="D6" i="4" l="1"/>
  <c r="D7" i="4"/>
  <c r="D8" i="4"/>
  <c r="D9" i="4"/>
  <c r="D10" i="4"/>
  <c r="D11" i="4"/>
  <c r="D12" i="4"/>
  <c r="D13" i="4"/>
  <c r="D14" i="4"/>
  <c r="D15" i="4"/>
  <c r="D16" i="4"/>
  <c r="D5" i="4"/>
  <c r="B6" i="4"/>
  <c r="B7" i="4"/>
  <c r="B8" i="4"/>
  <c r="B9" i="4"/>
  <c r="B10" i="4"/>
  <c r="B11" i="4"/>
  <c r="B12" i="4"/>
  <c r="B13" i="4"/>
  <c r="B14" i="4"/>
  <c r="B15" i="4"/>
  <c r="B16" i="4"/>
  <c r="B5" i="4"/>
  <c r="C30" i="1"/>
  <c r="E8" i="4" s="1"/>
  <c r="F8" i="4" s="1"/>
  <c r="H8" i="4" s="1"/>
  <c r="F11" i="1"/>
  <c r="F12" i="1"/>
  <c r="F13" i="1"/>
  <c r="F14" i="1"/>
  <c r="F15" i="1"/>
  <c r="F16" i="1"/>
  <c r="F17" i="1"/>
  <c r="F18" i="1"/>
  <c r="J8" i="4" l="1"/>
  <c r="K8" i="4" s="1"/>
  <c r="L8" i="4" s="1"/>
  <c r="E15" i="4"/>
  <c r="F15" i="4" s="1"/>
  <c r="H15" i="4" s="1"/>
  <c r="E7" i="4"/>
  <c r="F7" i="4" s="1"/>
  <c r="H7" i="4" s="1"/>
  <c r="E14" i="4"/>
  <c r="F14" i="4" s="1"/>
  <c r="H14" i="4" s="1"/>
  <c r="E10" i="4"/>
  <c r="F10" i="4" s="1"/>
  <c r="H10" i="4" s="1"/>
  <c r="E6" i="4"/>
  <c r="F6" i="4" s="1"/>
  <c r="H6" i="4" s="1"/>
  <c r="E12" i="4"/>
  <c r="F12" i="4" s="1"/>
  <c r="H12" i="4" s="1"/>
  <c r="E11" i="4"/>
  <c r="F11" i="4" s="1"/>
  <c r="H11" i="4" s="1"/>
  <c r="E5" i="4"/>
  <c r="E13" i="4"/>
  <c r="F13" i="4" s="1"/>
  <c r="H13" i="4" s="1"/>
  <c r="E9" i="4"/>
  <c r="F9" i="4" s="1"/>
  <c r="H9" i="4" s="1"/>
  <c r="E16" i="4"/>
  <c r="F16" i="4" s="1"/>
  <c r="H16" i="4" s="1"/>
  <c r="F10" i="1"/>
  <c r="F9" i="1"/>
  <c r="F19" i="1"/>
  <c r="F8" i="1"/>
  <c r="F5" i="1"/>
  <c r="F6" i="1"/>
  <c r="F7" i="1"/>
  <c r="F4" i="1"/>
  <c r="J12" i="4" l="1"/>
  <c r="K12" i="4"/>
  <c r="L12" i="4" s="1"/>
  <c r="J15" i="4"/>
  <c r="K15" i="4"/>
  <c r="L15" i="4" s="1"/>
  <c r="J7" i="4"/>
  <c r="K7" i="4"/>
  <c r="L7" i="4" s="1"/>
  <c r="J6" i="4"/>
  <c r="K6" i="4" s="1"/>
  <c r="L6" i="4" s="1"/>
  <c r="J10" i="4"/>
  <c r="K10" i="4" s="1"/>
  <c r="L10" i="4" s="1"/>
  <c r="J9" i="4"/>
  <c r="K9" i="4"/>
  <c r="L9" i="4" s="1"/>
  <c r="J13" i="4"/>
  <c r="K13" i="4" s="1"/>
  <c r="L13" i="4" s="1"/>
  <c r="J16" i="4"/>
  <c r="K16" i="4" s="1"/>
  <c r="L16" i="4" s="1"/>
  <c r="J11" i="4"/>
  <c r="K11" i="4" s="1"/>
  <c r="L11" i="4" s="1"/>
  <c r="J14" i="4"/>
  <c r="K14" i="4"/>
  <c r="L14" i="4" s="1"/>
  <c r="F5" i="4"/>
  <c r="H5" i="4" l="1"/>
  <c r="J5" i="4" l="1"/>
  <c r="K5" i="4" s="1"/>
  <c r="L5" i="4" s="1"/>
  <c r="L17" i="4" s="1"/>
</calcChain>
</file>

<file path=xl/sharedStrings.xml><?xml version="1.0" encoding="utf-8"?>
<sst xmlns="http://schemas.openxmlformats.org/spreadsheetml/2006/main" count="72" uniqueCount="62">
  <si>
    <t xml:space="preserve">Название товара </t>
  </si>
  <si>
    <t>Наименование материала</t>
  </si>
  <si>
    <t>ед.измерения</t>
  </si>
  <si>
    <t>конфеты</t>
  </si>
  <si>
    <t>сладкий напиток</t>
  </si>
  <si>
    <t>шт</t>
  </si>
  <si>
    <t>кг</t>
  </si>
  <si>
    <t>шоколад Аленка</t>
  </si>
  <si>
    <t>шоколад Марс</t>
  </si>
  <si>
    <t>Расход на изделие руб/ед</t>
  </si>
  <si>
    <t>цена руб/ед</t>
  </si>
  <si>
    <t>сладкий набор</t>
  </si>
  <si>
    <t>Расход на набор, руб.</t>
  </si>
  <si>
    <t>орешки в глазури</t>
  </si>
  <si>
    <t>поздравительная открытка</t>
  </si>
  <si>
    <t>Расходы на материалы</t>
  </si>
  <si>
    <t>реклама</t>
  </si>
  <si>
    <t>январь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</si>
  <si>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</si>
  <si>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</si>
  <si>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</si>
  <si>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</si>
  <si>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</si>
  <si>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</si>
  <si>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</si>
  <si>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</si>
  <si>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</si>
  <si>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</si>
  <si>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Коробка</t>
  </si>
  <si>
    <t>аренда офиса/склада</t>
  </si>
  <si>
    <t>Наименование расходов (постоянных)</t>
  </si>
  <si>
    <t>Постоянные расходы</t>
  </si>
  <si>
    <t>Общая сумма постоянных расходов</t>
  </si>
  <si>
    <t>Наименование</t>
  </si>
  <si>
    <t>Количество проданого товара</t>
  </si>
  <si>
    <t>Постоянные расходы, руб.</t>
  </si>
  <si>
    <t>Себестоимость, руб.</t>
  </si>
  <si>
    <t>Расходы на материалы, руб./ед</t>
  </si>
  <si>
    <t>Наценка, %</t>
  </si>
  <si>
    <t>Цена продажи</t>
  </si>
  <si>
    <t>Налог самозанятого (НПД) 4% (физ.лица) или 6% (юр.лица)</t>
  </si>
  <si>
    <t>Сумма налога, руб</t>
  </si>
  <si>
    <t>Чистая прибыль, руб.</t>
  </si>
  <si>
    <t>Чистая прибыль на весь объем, руб.</t>
  </si>
  <si>
    <t>Расход руб/ месяц</t>
  </si>
  <si>
    <t>месяц</t>
  </si>
  <si>
    <t>Период</t>
  </si>
  <si>
    <t>февраль</t>
  </si>
  <si>
    <t>Расчет на единицу продукции, руб</t>
  </si>
  <si>
    <t>Общая стоимость материалов на единицу продукции</t>
  </si>
  <si>
    <t>* Ячейки с цифрами, выделенные цветом, НЕ редактируются. Заполнять только белые ячейки.</t>
  </si>
  <si>
    <t>* Если необходимо снять блокировку редактирования ячеек, необходимо перейти на вкладку РЕЦЕНЗИРОВАНИЕ - Снять защиту листа.</t>
  </si>
  <si>
    <t>Себестоимость, Выручка, Налог (НПД) и сумма Чистой прибыли Самозанятого</t>
  </si>
  <si>
    <t>Итог</t>
  </si>
  <si>
    <t>интернет</t>
  </si>
  <si>
    <t>https://buhuslugiusn.ru</t>
  </si>
  <si>
    <t>Вконтакте</t>
  </si>
  <si>
    <t>Наши контакты:</t>
  </si>
  <si>
    <t>Сайт</t>
  </si>
  <si>
    <t>https://vk.com/shablonexcel</t>
  </si>
  <si>
    <t>https://max.ru/join/yqtIjQREZC-9awl8lXnbLh8dCl3dcRB0SDkKITYDuq0</t>
  </si>
  <si>
    <t>Max (ссылка-приглашение)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</si>
</sst>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auto="1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/>
      <diagonal/>
    </border>
    <border>
      <left style="thin">
        <color indexed="64"/>
      </left>
      <right style="dotted">
        <color auto="1"/>
      </right>
      <top/>
      <bottom style="dotted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9" fontId="1" fillId="0" borderId="1" xfId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4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4" fontId="0" fillId="2" borderId="1" xfId="0" applyNumberFormat="1" applyFill="1" applyBorder="1" applyProtection="1"/>
    <xf numFmtId="4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5" fillId="0" borderId="0" xfId="0" applyFont="1" applyProtection="1">
      <protection locked="0"/>
    </xf>
    <xf numFmtId="14" fontId="1" fillId="0" borderId="0" xfId="0" applyNumberFormat="1" applyFont="1" applyProtection="1">
      <protection locked="0"/>
    </xf>
    <xf numFmtId="0" fontId="0" fillId="3" borderId="0" xfId="0" applyFill="1"/>
    <xf numFmtId="0" fontId="0" fillId="0" borderId="0" xfId="0" applyFill="1"/>
    <xf numFmtId="0" fontId="6" fillId="0" borderId="0" xfId="2"/>
    <xf numFmtId="0" fontId="2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Fill="1" applyBorder="1" applyProtection="1">
      <protection locked="0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21">
    <dxf>
      <numFmt numFmtId="165" formatCode="#,##0.000"/>
      <fill>
        <patternFill patternType="none">
          <fgColor indexed="64"/>
          <bgColor auto="1"/>
        </patternFill>
      </fill>
      <border diagonalUp="0" diagonalDown="0" outline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  <protection locked="0" hidden="0"/>
    </dxf>
    <dxf>
      <font>
        <color auto="1"/>
      </font>
      <numFmt numFmtId="4" formatCode="#,##0.00"/>
      <fill>
        <patternFill patternType="solid">
          <fgColor indexed="64"/>
          <bgColor theme="6" tint="0.59999389629810485"/>
        </patternFill>
      </fill>
      <border diagonalUp="0" diagonalDown="0" outline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 outline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  <protection locked="0" hidden="0"/>
    </dxf>
    <dxf>
      <fill>
        <patternFill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protection locked="0" hidden="0"/>
    </dxf>
    <dxf>
      <numFmt numFmtId="4" formatCode="#,##0.00"/>
      <fill>
        <patternFill patternType="solid">
          <fgColor indexed="64"/>
          <bgColor rgb="FF92D050"/>
        </patternFill>
      </fill>
      <border diagonalUp="0" diagonalDown="0" outline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numFmt numFmtId="4" formatCode="#,##0.00"/>
      <fill>
        <patternFill patternType="solid">
          <fgColor indexed="64"/>
          <bgColor theme="6" tint="0.59999389629810485"/>
        </patternFill>
      </fill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border diagonalUp="0" diagonalDown="0" outline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>
          <bgColor rgb="FF92D050"/>
        </patternFill>
      </fill>
    </dxf>
  </dxfs>
  <tableStyles count="0" defaultTableStyle="TableStyleMedium2" defaultPivotStyle="PivotStyleMedium9"/>
  <colors>
    <mruColors>
      <color rgb="FF99FF33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552450</xdr:colOff>
      <xdr:row>13</xdr:row>
      <xdr:rowOff>106693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43300" cy="258319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3:F19" totalsRowCount="1" headerRowDxfId="19" dataDxfId="18" totalsRowDxfId="17">
  <autoFilter ref="A3:F18"/>
  <tableColumns count="6">
    <tableColumn id="1" name="Название товара " totalsRowLabel="Общая стоимость материалов на единицу продукции" dataDxfId="16"/>
    <tableColumn id="2" name="Наименование материала" dataDxfId="15"/>
    <tableColumn id="3" name="ед.измерения" dataDxfId="14"/>
    <tableColumn id="4" name="цена руб/ед" dataDxfId="2"/>
    <tableColumn id="5" name="Расход на изделие руб/ед" dataDxfId="0"/>
    <tableColumn id="6" name="Расход на набор, руб." totalsRowFunction="sum" dataDxfId="1" totalsRowDxfId="13">
      <calculatedColumnFormula>D4*E4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4" name="Таблица135" displayName="Таблица135" ref="A23:C30" totalsRowCount="1" headerRowDxfId="12" dataDxfId="11" totalsRowDxfId="10">
  <autoFilter ref="A23:C29"/>
  <tableColumns count="3">
    <tableColumn id="2" name="Наименование расходов (постоянных)" totalsRowLabel="Общая сумма постоянных расходов" dataDxfId="9" totalsRowDxfId="8"/>
    <tableColumn id="3" name="ед.измерения" dataDxfId="7" totalsRowDxfId="6"/>
    <tableColumn id="6" name="Расход руб/ месяц" totalsRowFunction="sum" dataDxfId="5" totalsRowDxfId="4">
      <calculatedColumnFormula>#REF!*#REF!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uhuslugiusn.ru/" TargetMode="External"/><Relationship Id="rId2" Type="http://schemas.openxmlformats.org/officeDocument/2006/relationships/hyperlink" Target="https://vk.com/shablonexcel" TargetMode="External"/><Relationship Id="rId1" Type="http://schemas.openxmlformats.org/officeDocument/2006/relationships/hyperlink" Target="https://max.ru/join/yqtIjQREZC-9awl8lXnbLh8dCl3dcRB0SDkKITYDuq0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6:B19"/>
  <sheetViews>
    <sheetView tabSelected="1" workbookViewId="0">
      <selection sqref="A1:XFD1048576"/>
    </sheetView>
  </sheetViews>
  <sheetFormatPr defaultRowHeight="15" x14ac:dyDescent="0.25"/>
  <cols>
    <col min="1" max="1" width="26.5703125" bestFit="1" customWidth="1"/>
  </cols>
  <sheetData>
    <row r="16" spans="1:2" x14ac:dyDescent="0.25">
      <c r="A16" s="18" t="s">
        <v>57</v>
      </c>
      <c r="B16" s="18"/>
    </row>
    <row r="17" spans="1:2" x14ac:dyDescent="0.25">
      <c r="A17" s="19" t="s">
        <v>58</v>
      </c>
      <c r="B17" s="20" t="s">
        <v>55</v>
      </c>
    </row>
    <row r="18" spans="1:2" x14ac:dyDescent="0.25">
      <c r="A18" t="s">
        <v>56</v>
      </c>
      <c r="B18" s="20" t="s">
        <v>59</v>
      </c>
    </row>
    <row r="19" spans="1:2" x14ac:dyDescent="0.25">
      <c r="A19" t="s">
        <v>61</v>
      </c>
      <c r="B19" s="20" t="s">
        <v>60</v>
      </c>
    </row>
  </sheetData>
  <hyperlinks>
    <hyperlink ref="B19" r:id="rId1"/>
    <hyperlink ref="B18" r:id="rId2"/>
    <hyperlink ref="B17" r:id="rId3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="115" zoomScaleNormal="115" workbookViewId="0">
      <selection activeCell="A19" sqref="A19"/>
    </sheetView>
  </sheetViews>
  <sheetFormatPr defaultRowHeight="15" x14ac:dyDescent="0.25"/>
  <cols>
    <col min="1" max="1" width="22.5703125" style="1" customWidth="1"/>
    <col min="2" max="2" width="28.85546875" style="1" customWidth="1"/>
    <col min="3" max="3" width="16.42578125" style="1" customWidth="1"/>
    <col min="4" max="4" width="14.5703125" style="1" customWidth="1"/>
    <col min="5" max="5" width="27.42578125" style="1" customWidth="1"/>
    <col min="6" max="6" width="23" style="1" customWidth="1"/>
    <col min="7" max="16384" width="9.140625" style="1"/>
  </cols>
  <sheetData>
    <row r="1" spans="1:6" x14ac:dyDescent="0.25">
      <c r="A1" s="4" t="s">
        <v>15</v>
      </c>
    </row>
    <row r="3" spans="1:6" s="6" customFormat="1" ht="33.75" customHeight="1" x14ac:dyDescent="0.25">
      <c r="A3" s="21" t="s">
        <v>0</v>
      </c>
      <c r="B3" s="21" t="s">
        <v>1</v>
      </c>
      <c r="C3" s="21" t="s">
        <v>2</v>
      </c>
      <c r="D3" s="21" t="s">
        <v>10</v>
      </c>
      <c r="E3" s="21" t="s">
        <v>9</v>
      </c>
      <c r="F3" s="21" t="s">
        <v>12</v>
      </c>
    </row>
    <row r="4" spans="1:6" x14ac:dyDescent="0.25">
      <c r="A4" s="26" t="s">
        <v>11</v>
      </c>
      <c r="B4" s="27" t="s">
        <v>3</v>
      </c>
      <c r="C4" s="27" t="s">
        <v>6</v>
      </c>
      <c r="D4" s="27">
        <v>500</v>
      </c>
      <c r="E4" s="37">
        <v>0.2</v>
      </c>
      <c r="F4" s="13">
        <f>D4*E4</f>
        <v>100</v>
      </c>
    </row>
    <row r="5" spans="1:6" x14ac:dyDescent="0.25">
      <c r="A5" s="27"/>
      <c r="B5" s="27" t="s">
        <v>7</v>
      </c>
      <c r="C5" s="27" t="s">
        <v>5</v>
      </c>
      <c r="D5" s="27">
        <v>50</v>
      </c>
      <c r="E5" s="37">
        <v>3</v>
      </c>
      <c r="F5" s="13">
        <f t="shared" ref="F5:F8" si="0">D5*E5</f>
        <v>150</v>
      </c>
    </row>
    <row r="6" spans="1:6" x14ac:dyDescent="0.25">
      <c r="A6" s="27"/>
      <c r="B6" s="27" t="s">
        <v>8</v>
      </c>
      <c r="C6" s="27" t="s">
        <v>5</v>
      </c>
      <c r="D6" s="27">
        <v>120</v>
      </c>
      <c r="E6" s="37">
        <v>2</v>
      </c>
      <c r="F6" s="13">
        <f t="shared" si="0"/>
        <v>240</v>
      </c>
    </row>
    <row r="7" spans="1:6" x14ac:dyDescent="0.25">
      <c r="A7" s="27"/>
      <c r="B7" s="27" t="s">
        <v>4</v>
      </c>
      <c r="C7" s="27" t="s">
        <v>5</v>
      </c>
      <c r="D7" s="27">
        <v>150</v>
      </c>
      <c r="E7" s="37">
        <v>1</v>
      </c>
      <c r="F7" s="13">
        <f t="shared" si="0"/>
        <v>150</v>
      </c>
    </row>
    <row r="8" spans="1:6" x14ac:dyDescent="0.25">
      <c r="A8" s="27"/>
      <c r="B8" s="27" t="s">
        <v>13</v>
      </c>
      <c r="C8" s="27" t="s">
        <v>6</v>
      </c>
      <c r="D8" s="27">
        <v>600</v>
      </c>
      <c r="E8" s="37">
        <v>0.1</v>
      </c>
      <c r="F8" s="13">
        <f t="shared" si="0"/>
        <v>60</v>
      </c>
    </row>
    <row r="9" spans="1:6" x14ac:dyDescent="0.25">
      <c r="A9" s="27"/>
      <c r="B9" s="27" t="s">
        <v>14</v>
      </c>
      <c r="C9" s="27" t="s">
        <v>5</v>
      </c>
      <c r="D9" s="27">
        <v>50</v>
      </c>
      <c r="E9" s="37">
        <v>1</v>
      </c>
      <c r="F9" s="13">
        <f t="shared" ref="F9:F18" si="1">D9*E9</f>
        <v>50</v>
      </c>
    </row>
    <row r="10" spans="1:6" x14ac:dyDescent="0.25">
      <c r="A10" s="27"/>
      <c r="B10" s="27" t="s">
        <v>28</v>
      </c>
      <c r="C10" s="27" t="s">
        <v>5</v>
      </c>
      <c r="D10" s="27">
        <v>100</v>
      </c>
      <c r="E10" s="37">
        <v>1</v>
      </c>
      <c r="F10" s="13">
        <f t="shared" si="1"/>
        <v>100</v>
      </c>
    </row>
    <row r="11" spans="1:6" x14ac:dyDescent="0.25">
      <c r="A11" s="27"/>
      <c r="B11" s="27"/>
      <c r="C11" s="27"/>
      <c r="D11" s="27"/>
      <c r="E11" s="37"/>
      <c r="F11" s="13">
        <f t="shared" si="1"/>
        <v>0</v>
      </c>
    </row>
    <row r="12" spans="1:6" x14ac:dyDescent="0.25">
      <c r="A12" s="27"/>
      <c r="B12" s="27"/>
      <c r="C12" s="27"/>
      <c r="D12" s="27"/>
      <c r="E12" s="37"/>
      <c r="F12" s="13">
        <f t="shared" si="1"/>
        <v>0</v>
      </c>
    </row>
    <row r="13" spans="1:6" x14ac:dyDescent="0.25">
      <c r="A13" s="27"/>
      <c r="B13" s="27"/>
      <c r="C13" s="27"/>
      <c r="D13" s="27"/>
      <c r="E13" s="37"/>
      <c r="F13" s="13">
        <f t="shared" si="1"/>
        <v>0</v>
      </c>
    </row>
    <row r="14" spans="1:6" x14ac:dyDescent="0.25">
      <c r="A14" s="27"/>
      <c r="B14" s="27"/>
      <c r="C14" s="27"/>
      <c r="D14" s="27"/>
      <c r="E14" s="37"/>
      <c r="F14" s="13">
        <f t="shared" si="1"/>
        <v>0</v>
      </c>
    </row>
    <row r="15" spans="1:6" x14ac:dyDescent="0.25">
      <c r="A15" s="27"/>
      <c r="B15" s="27"/>
      <c r="C15" s="27"/>
      <c r="D15" s="27"/>
      <c r="E15" s="37"/>
      <c r="F15" s="13">
        <f t="shared" si="1"/>
        <v>0</v>
      </c>
    </row>
    <row r="16" spans="1:6" x14ac:dyDescent="0.25">
      <c r="A16" s="27"/>
      <c r="B16" s="27"/>
      <c r="C16" s="27"/>
      <c r="D16" s="27"/>
      <c r="E16" s="37"/>
      <c r="F16" s="13">
        <f t="shared" si="1"/>
        <v>0</v>
      </c>
    </row>
    <row r="17" spans="1:6" x14ac:dyDescent="0.25">
      <c r="A17" s="27"/>
      <c r="B17" s="27"/>
      <c r="C17" s="27"/>
      <c r="D17" s="27"/>
      <c r="E17" s="37"/>
      <c r="F17" s="13">
        <f t="shared" si="1"/>
        <v>0</v>
      </c>
    </row>
    <row r="18" spans="1:6" x14ac:dyDescent="0.25">
      <c r="A18" s="27"/>
      <c r="B18" s="27"/>
      <c r="C18" s="27"/>
      <c r="D18" s="27"/>
      <c r="E18" s="37"/>
      <c r="F18" s="13">
        <f t="shared" si="1"/>
        <v>0</v>
      </c>
    </row>
    <row r="19" spans="1:6" s="8" customFormat="1" x14ac:dyDescent="0.25">
      <c r="A19" s="8" t="s">
        <v>49</v>
      </c>
      <c r="E19" s="9"/>
      <c r="F19" s="9">
        <f>SUBTOTAL(109,Таблица1[Расход на набор, руб.])</f>
        <v>850</v>
      </c>
    </row>
    <row r="20" spans="1:6" x14ac:dyDescent="0.25">
      <c r="E20" s="7"/>
      <c r="F20" s="7"/>
    </row>
    <row r="21" spans="1:6" x14ac:dyDescent="0.25">
      <c r="A21" s="4" t="s">
        <v>31</v>
      </c>
      <c r="E21" s="7"/>
      <c r="F21" s="7"/>
    </row>
    <row r="22" spans="1:6" x14ac:dyDescent="0.25">
      <c r="E22" s="7"/>
      <c r="F22" s="7"/>
    </row>
    <row r="23" spans="1:6" ht="30" x14ac:dyDescent="0.25">
      <c r="A23" s="22" t="s">
        <v>30</v>
      </c>
      <c r="B23" s="22" t="s">
        <v>2</v>
      </c>
      <c r="C23" s="22" t="s">
        <v>44</v>
      </c>
    </row>
    <row r="24" spans="1:6" x14ac:dyDescent="0.25">
      <c r="A24" s="11" t="s">
        <v>29</v>
      </c>
      <c r="B24" s="13" t="s">
        <v>45</v>
      </c>
      <c r="C24" s="12">
        <v>8000</v>
      </c>
    </row>
    <row r="25" spans="1:6" x14ac:dyDescent="0.25">
      <c r="A25" s="11" t="s">
        <v>16</v>
      </c>
      <c r="B25" s="13" t="s">
        <v>45</v>
      </c>
      <c r="C25" s="12">
        <v>6000</v>
      </c>
    </row>
    <row r="26" spans="1:6" x14ac:dyDescent="0.25">
      <c r="A26" s="11" t="s">
        <v>54</v>
      </c>
      <c r="B26" s="13" t="s">
        <v>45</v>
      </c>
      <c r="C26" s="12">
        <v>1300</v>
      </c>
    </row>
    <row r="27" spans="1:6" x14ac:dyDescent="0.25">
      <c r="A27" s="11"/>
      <c r="B27" s="13"/>
      <c r="C27" s="12"/>
    </row>
    <row r="28" spans="1:6" x14ac:dyDescent="0.25">
      <c r="A28" s="11"/>
      <c r="B28" s="13"/>
      <c r="C28" s="12"/>
    </row>
    <row r="29" spans="1:6" x14ac:dyDescent="0.25">
      <c r="A29" s="11"/>
      <c r="B29" s="13"/>
      <c r="C29" s="12"/>
    </row>
    <row r="30" spans="1:6" s="4" customFormat="1" x14ac:dyDescent="0.25">
      <c r="A30" s="8" t="s">
        <v>32</v>
      </c>
      <c r="B30" s="8"/>
      <c r="C30" s="9">
        <f>SUBTOTAL(109,Таблица135[Расход руб/ месяц])</f>
        <v>15300</v>
      </c>
    </row>
    <row r="32" spans="1:6" x14ac:dyDescent="0.25">
      <c r="A32" s="16" t="s">
        <v>50</v>
      </c>
    </row>
    <row r="33" spans="1:1" s="10" customFormat="1" x14ac:dyDescent="0.25">
      <c r="A33" s="16" t="s">
        <v>51</v>
      </c>
    </row>
  </sheetData>
  <conditionalFormatting sqref="A1:XFD1048576">
    <cfRule type="expression" dxfId="20" priority="1">
      <formula>"ЕФОРМУЛА(A1)"</formula>
    </cfRule>
  </conditionalFormatting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115" zoomScaleNormal="115" workbookViewId="0">
      <selection activeCell="N14" sqref="N14"/>
    </sheetView>
  </sheetViews>
  <sheetFormatPr defaultRowHeight="15" x14ac:dyDescent="0.25"/>
  <cols>
    <col min="1" max="2" width="16.28515625" style="5" customWidth="1"/>
    <col min="3" max="3" width="23.5703125" style="1" customWidth="1"/>
    <col min="4" max="4" width="9.42578125" style="1" customWidth="1"/>
    <col min="5" max="5" width="12.7109375" style="1" customWidth="1"/>
    <col min="6" max="6" width="15.140625" style="1" customWidth="1"/>
    <col min="7" max="7" width="15.85546875" style="1" customWidth="1"/>
    <col min="8" max="8" width="12" style="1" customWidth="1"/>
    <col min="9" max="9" width="14" style="1" customWidth="1"/>
    <col min="10" max="10" width="9.140625" style="1"/>
    <col min="11" max="11" width="12.5703125" style="1" customWidth="1"/>
    <col min="12" max="12" width="12.28515625" style="1" customWidth="1"/>
    <col min="13" max="16384" width="9.140625" style="1"/>
  </cols>
  <sheetData>
    <row r="1" spans="1:12" x14ac:dyDescent="0.25">
      <c r="A1" s="17" t="s">
        <v>52</v>
      </c>
    </row>
    <row r="3" spans="1:12" ht="90" x14ac:dyDescent="0.25">
      <c r="A3" s="30" t="s">
        <v>46</v>
      </c>
      <c r="B3" s="30" t="s">
        <v>33</v>
      </c>
      <c r="C3" s="35" t="s">
        <v>34</v>
      </c>
      <c r="D3" s="23" t="s">
        <v>37</v>
      </c>
      <c r="E3" s="24" t="s">
        <v>35</v>
      </c>
      <c r="F3" s="24" t="s">
        <v>36</v>
      </c>
      <c r="G3" s="24" t="s">
        <v>38</v>
      </c>
      <c r="H3" s="24" t="s">
        <v>39</v>
      </c>
      <c r="I3" s="24" t="s">
        <v>40</v>
      </c>
      <c r="J3" s="24" t="s">
        <v>41</v>
      </c>
      <c r="K3" s="25" t="s">
        <v>42</v>
      </c>
      <c r="L3" s="28" t="s">
        <v>43</v>
      </c>
    </row>
    <row r="4" spans="1:12" x14ac:dyDescent="0.25">
      <c r="A4" s="31"/>
      <c r="B4" s="31"/>
      <c r="C4" s="36"/>
      <c r="D4" s="32" t="s">
        <v>48</v>
      </c>
      <c r="E4" s="33"/>
      <c r="F4" s="33"/>
      <c r="G4" s="33"/>
      <c r="H4" s="33"/>
      <c r="I4" s="33"/>
      <c r="J4" s="33"/>
      <c r="K4" s="34"/>
      <c r="L4" s="29"/>
    </row>
    <row r="5" spans="1:12" s="4" customFormat="1" x14ac:dyDescent="0.25">
      <c r="A5" s="2" t="s">
        <v>17</v>
      </c>
      <c r="B5" s="15" t="str">
        <f>Расходы!$A$4</f>
        <v>сладкий набор</v>
      </c>
      <c r="C5" s="2">
        <v>15</v>
      </c>
      <c r="D5" s="14">
        <f>Таблица1[[#Totals],[Расход на набор, руб.]]</f>
        <v>850</v>
      </c>
      <c r="E5" s="14">
        <f>Таблица135[[#Totals],[Расход руб/ месяц]]/C5</f>
        <v>1020</v>
      </c>
      <c r="F5" s="14">
        <f>D5+E5</f>
        <v>1870</v>
      </c>
      <c r="G5" s="3">
        <v>0.3</v>
      </c>
      <c r="H5" s="14">
        <f>F5+(F5*G5)</f>
        <v>2431</v>
      </c>
      <c r="I5" s="3">
        <v>0.04</v>
      </c>
      <c r="J5" s="14">
        <f>H5*I5</f>
        <v>97.240000000000009</v>
      </c>
      <c r="K5" s="14">
        <f>H5-F5-J5</f>
        <v>463.76</v>
      </c>
      <c r="L5" s="14">
        <f>K5*C5</f>
        <v>6956.4</v>
      </c>
    </row>
    <row r="6" spans="1:12" s="4" customFormat="1" x14ac:dyDescent="0.25">
      <c r="A6" s="2" t="s">
        <v>47</v>
      </c>
      <c r="B6" s="15" t="str">
        <f>Расходы!$A$4</f>
        <v>сладкий набор</v>
      </c>
      <c r="C6" s="2">
        <v>12</v>
      </c>
      <c r="D6" s="14">
        <f>Таблица1[[#Totals],[Расход на набор, руб.]]</f>
        <v>850</v>
      </c>
      <c r="E6" s="14">
        <f>Таблица135[[#Totals],[Расход руб/ месяц]]/C6</f>
        <v>1275</v>
      </c>
      <c r="F6" s="14">
        <f t="shared" ref="F6:F16" si="0">D6+E6</f>
        <v>2125</v>
      </c>
      <c r="G6" s="3">
        <v>0.3</v>
      </c>
      <c r="H6" s="14">
        <f t="shared" ref="H6:H16" si="1">F6+(F6*G6)</f>
        <v>2762.5</v>
      </c>
      <c r="I6" s="3">
        <v>0.04</v>
      </c>
      <c r="J6" s="14">
        <f>H6*I6</f>
        <v>110.5</v>
      </c>
      <c r="K6" s="14">
        <f t="shared" ref="K6:K16" si="2">H6-F6-J6</f>
        <v>527</v>
      </c>
      <c r="L6" s="14">
        <f t="shared" ref="L6:L16" si="3">K6*C6</f>
        <v>6324</v>
      </c>
    </row>
    <row r="7" spans="1:12" s="4" customFormat="1" x14ac:dyDescent="0.25">
      <c r="A7" s="2" t="s">
        <v>18</v>
      </c>
      <c r="B7" s="15" t="str">
        <f>Расходы!$A$4</f>
        <v>сладкий набор</v>
      </c>
      <c r="C7" s="2">
        <v>10</v>
      </c>
      <c r="D7" s="14">
        <f>Таблица1[[#Totals],[Расход на набор, руб.]]</f>
        <v>850</v>
      </c>
      <c r="E7" s="14">
        <f>Таблица135[[#Totals],[Расход руб/ месяц]]/C7</f>
        <v>1530</v>
      </c>
      <c r="F7" s="14">
        <f t="shared" si="0"/>
        <v>2380</v>
      </c>
      <c r="G7" s="3">
        <v>0.3</v>
      </c>
      <c r="H7" s="14">
        <f t="shared" si="1"/>
        <v>3094</v>
      </c>
      <c r="I7" s="3">
        <v>0.04</v>
      </c>
      <c r="J7" s="14">
        <f t="shared" ref="J7:J16" si="4">H7*I7</f>
        <v>123.76</v>
      </c>
      <c r="K7" s="14">
        <f t="shared" si="2"/>
        <v>590.24</v>
      </c>
      <c r="L7" s="14">
        <f t="shared" si="3"/>
        <v>5902.4</v>
      </c>
    </row>
    <row r="8" spans="1:12" s="4" customFormat="1" x14ac:dyDescent="0.25">
      <c r="A8" s="2" t="s">
        <v>19</v>
      </c>
      <c r="B8" s="15" t="str">
        <f>Расходы!$A$4</f>
        <v>сладкий набор</v>
      </c>
      <c r="C8" s="2">
        <v>15</v>
      </c>
      <c r="D8" s="14">
        <f>Таблица1[[#Totals],[Расход на набор, руб.]]</f>
        <v>850</v>
      </c>
      <c r="E8" s="14">
        <f>Таблица135[[#Totals],[Расход руб/ месяц]]/C8</f>
        <v>1020</v>
      </c>
      <c r="F8" s="14">
        <f t="shared" si="0"/>
        <v>1870</v>
      </c>
      <c r="G8" s="3">
        <v>0.3</v>
      </c>
      <c r="H8" s="14">
        <f t="shared" si="1"/>
        <v>2431</v>
      </c>
      <c r="I8" s="3">
        <v>0.04</v>
      </c>
      <c r="J8" s="14">
        <f t="shared" si="4"/>
        <v>97.240000000000009</v>
      </c>
      <c r="K8" s="14">
        <f t="shared" si="2"/>
        <v>463.76</v>
      </c>
      <c r="L8" s="14">
        <f t="shared" si="3"/>
        <v>6956.4</v>
      </c>
    </row>
    <row r="9" spans="1:12" s="4" customFormat="1" x14ac:dyDescent="0.25">
      <c r="A9" s="2" t="s">
        <v>20</v>
      </c>
      <c r="B9" s="15" t="str">
        <f>Расходы!$A$4</f>
        <v>сладкий набор</v>
      </c>
      <c r="C9" s="2">
        <v>15</v>
      </c>
      <c r="D9" s="14">
        <f>Таблица1[[#Totals],[Расход на набор, руб.]]</f>
        <v>850</v>
      </c>
      <c r="E9" s="14">
        <f>Таблица135[[#Totals],[Расход руб/ месяц]]/C9</f>
        <v>1020</v>
      </c>
      <c r="F9" s="14">
        <f t="shared" si="0"/>
        <v>1870</v>
      </c>
      <c r="G9" s="3">
        <v>0.3</v>
      </c>
      <c r="H9" s="14">
        <f t="shared" si="1"/>
        <v>2431</v>
      </c>
      <c r="I9" s="3">
        <v>0.04</v>
      </c>
      <c r="J9" s="14">
        <f t="shared" si="4"/>
        <v>97.240000000000009</v>
      </c>
      <c r="K9" s="14">
        <f t="shared" si="2"/>
        <v>463.76</v>
      </c>
      <c r="L9" s="14">
        <f t="shared" si="3"/>
        <v>6956.4</v>
      </c>
    </row>
    <row r="10" spans="1:12" s="4" customFormat="1" x14ac:dyDescent="0.25">
      <c r="A10" s="2" t="s">
        <v>21</v>
      </c>
      <c r="B10" s="15" t="str">
        <f>Расходы!$A$4</f>
        <v>сладкий набор</v>
      </c>
      <c r="C10" s="2">
        <v>15</v>
      </c>
      <c r="D10" s="14">
        <f>Таблица1[[#Totals],[Расход на набор, руб.]]</f>
        <v>850</v>
      </c>
      <c r="E10" s="14">
        <f>Таблица135[[#Totals],[Расход руб/ месяц]]/C10</f>
        <v>1020</v>
      </c>
      <c r="F10" s="14">
        <f t="shared" si="0"/>
        <v>1870</v>
      </c>
      <c r="G10" s="3">
        <v>0.3</v>
      </c>
      <c r="H10" s="14">
        <f t="shared" si="1"/>
        <v>2431</v>
      </c>
      <c r="I10" s="3">
        <v>0.04</v>
      </c>
      <c r="J10" s="14">
        <f t="shared" si="4"/>
        <v>97.240000000000009</v>
      </c>
      <c r="K10" s="14">
        <f t="shared" si="2"/>
        <v>463.76</v>
      </c>
      <c r="L10" s="14">
        <f t="shared" si="3"/>
        <v>6956.4</v>
      </c>
    </row>
    <row r="11" spans="1:12" s="4" customFormat="1" x14ac:dyDescent="0.25">
      <c r="A11" s="2" t="s">
        <v>22</v>
      </c>
      <c r="B11" s="15" t="str">
        <f>Расходы!$A$4</f>
        <v>сладкий набор</v>
      </c>
      <c r="C11" s="2">
        <v>15</v>
      </c>
      <c r="D11" s="14">
        <f>Таблица1[[#Totals],[Расход на набор, руб.]]</f>
        <v>850</v>
      </c>
      <c r="E11" s="14">
        <f>Таблица135[[#Totals],[Расход руб/ месяц]]/C11</f>
        <v>1020</v>
      </c>
      <c r="F11" s="14">
        <f t="shared" si="0"/>
        <v>1870</v>
      </c>
      <c r="G11" s="3">
        <v>0.3</v>
      </c>
      <c r="H11" s="14">
        <f t="shared" si="1"/>
        <v>2431</v>
      </c>
      <c r="I11" s="3">
        <v>0.04</v>
      </c>
      <c r="J11" s="14">
        <f t="shared" si="4"/>
        <v>97.240000000000009</v>
      </c>
      <c r="K11" s="14">
        <f t="shared" si="2"/>
        <v>463.76</v>
      </c>
      <c r="L11" s="14">
        <f t="shared" si="3"/>
        <v>6956.4</v>
      </c>
    </row>
    <row r="12" spans="1:12" s="4" customFormat="1" x14ac:dyDescent="0.25">
      <c r="A12" s="2" t="s">
        <v>23</v>
      </c>
      <c r="B12" s="15" t="str">
        <f>Расходы!$A$4</f>
        <v>сладкий набор</v>
      </c>
      <c r="C12" s="2">
        <v>15</v>
      </c>
      <c r="D12" s="14">
        <f>Таблица1[[#Totals],[Расход на набор, руб.]]</f>
        <v>850</v>
      </c>
      <c r="E12" s="14">
        <f>Таблица135[[#Totals],[Расход руб/ месяц]]/C12</f>
        <v>1020</v>
      </c>
      <c r="F12" s="14">
        <f t="shared" si="0"/>
        <v>1870</v>
      </c>
      <c r="G12" s="3">
        <v>0.3</v>
      </c>
      <c r="H12" s="14">
        <f t="shared" si="1"/>
        <v>2431</v>
      </c>
      <c r="I12" s="3">
        <v>0.04</v>
      </c>
      <c r="J12" s="14">
        <f t="shared" si="4"/>
        <v>97.240000000000009</v>
      </c>
      <c r="K12" s="14">
        <f t="shared" si="2"/>
        <v>463.76</v>
      </c>
      <c r="L12" s="14">
        <f t="shared" si="3"/>
        <v>6956.4</v>
      </c>
    </row>
    <row r="13" spans="1:12" s="4" customFormat="1" x14ac:dyDescent="0.25">
      <c r="A13" s="2" t="s">
        <v>24</v>
      </c>
      <c r="B13" s="15" t="str">
        <f>Расходы!$A$4</f>
        <v>сладкий набор</v>
      </c>
      <c r="C13" s="2">
        <v>15</v>
      </c>
      <c r="D13" s="14">
        <f>Таблица1[[#Totals],[Расход на набор, руб.]]</f>
        <v>850</v>
      </c>
      <c r="E13" s="14">
        <f>Таблица135[[#Totals],[Расход руб/ месяц]]/C13</f>
        <v>1020</v>
      </c>
      <c r="F13" s="14">
        <f t="shared" si="0"/>
        <v>1870</v>
      </c>
      <c r="G13" s="3">
        <v>0.3</v>
      </c>
      <c r="H13" s="14">
        <f t="shared" si="1"/>
        <v>2431</v>
      </c>
      <c r="I13" s="3">
        <v>0.04</v>
      </c>
      <c r="J13" s="14">
        <f t="shared" si="4"/>
        <v>97.240000000000009</v>
      </c>
      <c r="K13" s="14">
        <f t="shared" si="2"/>
        <v>463.76</v>
      </c>
      <c r="L13" s="14">
        <f t="shared" si="3"/>
        <v>6956.4</v>
      </c>
    </row>
    <row r="14" spans="1:12" s="4" customFormat="1" x14ac:dyDescent="0.25">
      <c r="A14" s="2" t="s">
        <v>25</v>
      </c>
      <c r="B14" s="15" t="str">
        <f>Расходы!$A$4</f>
        <v>сладкий набор</v>
      </c>
      <c r="C14" s="2">
        <v>15</v>
      </c>
      <c r="D14" s="14">
        <f>Таблица1[[#Totals],[Расход на набор, руб.]]</f>
        <v>850</v>
      </c>
      <c r="E14" s="14">
        <f>Таблица135[[#Totals],[Расход руб/ месяц]]/C14</f>
        <v>1020</v>
      </c>
      <c r="F14" s="14">
        <f t="shared" si="0"/>
        <v>1870</v>
      </c>
      <c r="G14" s="3">
        <v>0.3</v>
      </c>
      <c r="H14" s="14">
        <f t="shared" si="1"/>
        <v>2431</v>
      </c>
      <c r="I14" s="3">
        <v>0.04</v>
      </c>
      <c r="J14" s="14">
        <f t="shared" si="4"/>
        <v>97.240000000000009</v>
      </c>
      <c r="K14" s="14">
        <f t="shared" si="2"/>
        <v>463.76</v>
      </c>
      <c r="L14" s="14">
        <f t="shared" si="3"/>
        <v>6956.4</v>
      </c>
    </row>
    <row r="15" spans="1:12" s="4" customFormat="1" x14ac:dyDescent="0.25">
      <c r="A15" s="2" t="s">
        <v>26</v>
      </c>
      <c r="B15" s="15" t="str">
        <f>Расходы!$A$4</f>
        <v>сладкий набор</v>
      </c>
      <c r="C15" s="2">
        <v>15</v>
      </c>
      <c r="D15" s="14">
        <f>Таблица1[[#Totals],[Расход на набор, руб.]]</f>
        <v>850</v>
      </c>
      <c r="E15" s="14">
        <f>Таблица135[[#Totals],[Расход руб/ месяц]]/C15</f>
        <v>1020</v>
      </c>
      <c r="F15" s="14">
        <f t="shared" si="0"/>
        <v>1870</v>
      </c>
      <c r="G15" s="3">
        <v>0.3</v>
      </c>
      <c r="H15" s="14">
        <f t="shared" si="1"/>
        <v>2431</v>
      </c>
      <c r="I15" s="3">
        <v>0.04</v>
      </c>
      <c r="J15" s="14">
        <f t="shared" si="4"/>
        <v>97.240000000000009</v>
      </c>
      <c r="K15" s="14">
        <f t="shared" si="2"/>
        <v>463.76</v>
      </c>
      <c r="L15" s="14">
        <f t="shared" si="3"/>
        <v>6956.4</v>
      </c>
    </row>
    <row r="16" spans="1:12" s="4" customFormat="1" x14ac:dyDescent="0.25">
      <c r="A16" s="2" t="s">
        <v>27</v>
      </c>
      <c r="B16" s="15" t="str">
        <f>Расходы!$A$4</f>
        <v>сладкий набор</v>
      </c>
      <c r="C16" s="2">
        <v>15</v>
      </c>
      <c r="D16" s="14">
        <f>Таблица1[[#Totals],[Расход на набор, руб.]]</f>
        <v>850</v>
      </c>
      <c r="E16" s="14">
        <f>Таблица135[[#Totals],[Расход руб/ месяц]]/C16</f>
        <v>1020</v>
      </c>
      <c r="F16" s="14">
        <f t="shared" si="0"/>
        <v>1870</v>
      </c>
      <c r="G16" s="3">
        <v>0.3</v>
      </c>
      <c r="H16" s="14">
        <f t="shared" si="1"/>
        <v>2431</v>
      </c>
      <c r="I16" s="3">
        <v>0.04</v>
      </c>
      <c r="J16" s="14">
        <f t="shared" si="4"/>
        <v>97.240000000000009</v>
      </c>
      <c r="K16" s="14">
        <f t="shared" si="2"/>
        <v>463.76</v>
      </c>
      <c r="L16" s="14">
        <f t="shared" si="3"/>
        <v>6956.4</v>
      </c>
    </row>
    <row r="17" spans="1:12" s="4" customFormat="1" x14ac:dyDescent="0.25">
      <c r="A17" s="2" t="s">
        <v>53</v>
      </c>
      <c r="B17" s="15"/>
      <c r="C17" s="2"/>
      <c r="D17" s="14"/>
      <c r="E17" s="14"/>
      <c r="F17" s="14"/>
      <c r="G17" s="3"/>
      <c r="H17" s="14"/>
      <c r="I17" s="3"/>
      <c r="J17" s="14"/>
      <c r="K17" s="14"/>
      <c r="L17" s="14">
        <f>SUM(L5:L16)</f>
        <v>81790.399999999994</v>
      </c>
    </row>
    <row r="19" spans="1:12" x14ac:dyDescent="0.25">
      <c r="A19" s="16" t="s">
        <v>50</v>
      </c>
    </row>
    <row r="20" spans="1:12" x14ac:dyDescent="0.25">
      <c r="A20" s="16" t="s">
        <v>51</v>
      </c>
    </row>
  </sheetData>
  <sheetProtection sheet="1" objects="1" scenarios="1" selectLockedCells="1"/>
  <mergeCells count="5">
    <mergeCell ref="L3:L4"/>
    <mergeCell ref="A3:A4"/>
    <mergeCell ref="D4:K4"/>
    <mergeCell ref="B3:B4"/>
    <mergeCell ref="C3:C4"/>
  </mergeCells>
  <conditionalFormatting sqref="A19">
    <cfRule type="expression" dxfId="3" priority="1">
      <formula>"ЕФОРМУЛА(A1)"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Наши контакты</vt:lpstr>
      <vt:lpstr>Расходы</vt:lpstr>
      <vt:lpstr>Сводный отчет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2026-02-17T17:58:00Z</dcterms:modified>
</cp:coreProperties>
</file>